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ore3/Desktop/"/>
    </mc:Choice>
  </mc:AlternateContent>
  <xr:revisionPtr revIDLastSave="0" documentId="13_ncr:1_{1DC96229-1DA3-CF41-8583-B9E019B4F36F}" xr6:coauthVersionLast="45" xr6:coauthVersionMax="45" xr10:uidLastSave="{00000000-0000-0000-0000-000000000000}"/>
  <bookViews>
    <workbookView xWindow="800" yWindow="460" windowWidth="27640" windowHeight="16320" xr2:uid="{5B6DAB5A-D624-7E41-B866-6A75CFD9425D}"/>
  </bookViews>
  <sheets>
    <sheet name="Split Variability" sheetId="2" r:id="rId1"/>
    <sheet name="Net Trap vs PIT a Day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L25" i="2" s="1"/>
  <c r="M25" i="2" s="1"/>
  <c r="F24" i="2"/>
  <c r="G24" i="2" s="1"/>
  <c r="H24" i="2" s="1"/>
  <c r="F23" i="2"/>
  <c r="G23" i="2" s="1"/>
  <c r="H23" i="2" s="1"/>
  <c r="F22" i="2"/>
  <c r="G22" i="2" s="1"/>
  <c r="H22" i="2" s="1"/>
  <c r="K19" i="2"/>
  <c r="L19" i="2" s="1"/>
  <c r="M19" i="2" s="1"/>
  <c r="K18" i="2"/>
  <c r="L18" i="2" s="1"/>
  <c r="M18" i="2" s="1"/>
  <c r="K17" i="2"/>
  <c r="L17" i="2" s="1"/>
  <c r="M17" i="2" s="1"/>
  <c r="F16" i="2"/>
  <c r="G16" i="2" s="1"/>
  <c r="J10" i="2"/>
  <c r="E10" i="2"/>
  <c r="J9" i="2"/>
  <c r="K20" i="2" s="1"/>
  <c r="L20" i="2" s="1"/>
  <c r="M20" i="2" s="1"/>
  <c r="E9" i="2"/>
  <c r="F25" i="2" s="1"/>
  <c r="G25" i="2" s="1"/>
  <c r="H25" i="2" s="1"/>
  <c r="N25" i="2" s="1"/>
  <c r="B2" i="2"/>
  <c r="V6" i="1"/>
  <c r="W6" i="1"/>
  <c r="V7" i="1"/>
  <c r="W7" i="1"/>
  <c r="V8" i="1"/>
  <c r="W8" i="1"/>
  <c r="W28" i="1" s="1"/>
  <c r="W29" i="1" s="1"/>
  <c r="V9" i="1"/>
  <c r="V28" i="1" s="1"/>
  <c r="V29" i="1" s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E27" i="1"/>
  <c r="G27" i="1"/>
  <c r="G29" i="1" s="1"/>
  <c r="I27" i="1"/>
  <c r="L27" i="1"/>
  <c r="N27" i="1"/>
  <c r="O27" i="1"/>
  <c r="P27" i="1"/>
  <c r="R27" i="1"/>
  <c r="V27" i="1"/>
  <c r="W27" i="1"/>
  <c r="E28" i="1"/>
  <c r="E29" i="1" s="1"/>
  <c r="G28" i="1"/>
  <c r="I28" i="1"/>
  <c r="L28" i="1"/>
  <c r="N28" i="1"/>
  <c r="O28" i="1"/>
  <c r="P28" i="1"/>
  <c r="P29" i="1" s="1"/>
  <c r="R28" i="1"/>
  <c r="R29" i="1" s="1"/>
  <c r="I29" i="1"/>
  <c r="L29" i="1"/>
  <c r="N29" i="1"/>
  <c r="O29" i="1"/>
  <c r="E31" i="1"/>
  <c r="G31" i="1"/>
  <c r="G33" i="1" s="1"/>
  <c r="I31" i="1"/>
  <c r="L31" i="1"/>
  <c r="N31" i="1"/>
  <c r="O31" i="1"/>
  <c r="P31" i="1"/>
  <c r="E32" i="1"/>
  <c r="E33" i="1" s="1"/>
  <c r="G32" i="1"/>
  <c r="I32" i="1"/>
  <c r="I33" i="1" s="1"/>
  <c r="L32" i="1"/>
  <c r="L33" i="1" s="1"/>
  <c r="N32" i="1"/>
  <c r="N33" i="1" s="1"/>
  <c r="O32" i="1"/>
  <c r="P32" i="1"/>
  <c r="O33" i="1"/>
  <c r="P33" i="1"/>
  <c r="V40" i="1"/>
  <c r="W40" i="1"/>
  <c r="V41" i="1"/>
  <c r="W41" i="1"/>
  <c r="V44" i="1"/>
  <c r="W44" i="1"/>
  <c r="V45" i="1"/>
  <c r="W45" i="1"/>
  <c r="V46" i="1"/>
  <c r="W46" i="1"/>
  <c r="V47" i="1"/>
  <c r="W47" i="1"/>
  <c r="V48" i="1"/>
  <c r="W48" i="1"/>
  <c r="V49" i="1"/>
  <c r="W49" i="1"/>
  <c r="V52" i="1"/>
  <c r="W52" i="1"/>
  <c r="V55" i="1"/>
  <c r="W55" i="1"/>
  <c r="H16" i="2" l="1"/>
  <c r="N24" i="2"/>
  <c r="K16" i="2"/>
  <c r="F21" i="2"/>
  <c r="G21" i="2" s="1"/>
  <c r="H21" i="2" s="1"/>
  <c r="N21" i="2" s="1"/>
  <c r="K24" i="2"/>
  <c r="L24" i="2" s="1"/>
  <c r="M24" i="2" s="1"/>
  <c r="F20" i="2"/>
  <c r="G20" i="2" s="1"/>
  <c r="H20" i="2" s="1"/>
  <c r="N20" i="2" s="1"/>
  <c r="K23" i="2"/>
  <c r="L23" i="2" s="1"/>
  <c r="M23" i="2" s="1"/>
  <c r="N23" i="2" s="1"/>
  <c r="F19" i="2"/>
  <c r="G19" i="2" s="1"/>
  <c r="H19" i="2" s="1"/>
  <c r="N19" i="2" s="1"/>
  <c r="K22" i="2"/>
  <c r="L22" i="2" s="1"/>
  <c r="M22" i="2" s="1"/>
  <c r="N22" i="2" s="1"/>
  <c r="F18" i="2"/>
  <c r="G18" i="2" s="1"/>
  <c r="H18" i="2" s="1"/>
  <c r="N18" i="2" s="1"/>
  <c r="K21" i="2"/>
  <c r="L21" i="2" s="1"/>
  <c r="M21" i="2" s="1"/>
  <c r="F17" i="2"/>
  <c r="G17" i="2" s="1"/>
  <c r="H17" i="2" s="1"/>
  <c r="N17" i="2" s="1"/>
  <c r="H27" i="2" l="1"/>
  <c r="H28" i="2"/>
  <c r="H29" i="2" s="1"/>
  <c r="G28" i="2"/>
  <c r="K28" i="2"/>
  <c r="K27" i="2"/>
  <c r="L16" i="2"/>
  <c r="G27" i="2"/>
  <c r="L28" i="2" l="1"/>
  <c r="M16" i="2"/>
  <c r="L27" i="2"/>
  <c r="K29" i="2"/>
  <c r="G29" i="2"/>
  <c r="M27" i="2" l="1"/>
  <c r="M28" i="2"/>
  <c r="M29" i="2" s="1"/>
  <c r="N16" i="2"/>
  <c r="L29" i="2"/>
  <c r="N28" i="2" l="1"/>
  <c r="N27" i="2"/>
  <c r="N29" i="2" l="1"/>
</calcChain>
</file>

<file path=xl/sharedStrings.xml><?xml version="1.0" encoding="utf-8"?>
<sst xmlns="http://schemas.openxmlformats.org/spreadsheetml/2006/main" count="164" uniqueCount="87">
  <si>
    <t>Daily 10</t>
  </si>
  <si>
    <t>Daily 9</t>
  </si>
  <si>
    <t>Daily 8</t>
  </si>
  <si>
    <t>Daily 7</t>
  </si>
  <si>
    <t>Daily 6</t>
  </si>
  <si>
    <t>Daily 5</t>
  </si>
  <si>
    <t>PPO4 Data not available</t>
  </si>
  <si>
    <t>Daily 4</t>
  </si>
  <si>
    <t>Daily 3</t>
  </si>
  <si>
    <t>Daily 2</t>
  </si>
  <si>
    <t>Daily 1</t>
  </si>
  <si>
    <t>N:PPO4</t>
  </si>
  <si>
    <t>POC:PPO4</t>
  </si>
  <si>
    <t>SD</t>
  </si>
  <si>
    <t>PPO4</t>
  </si>
  <si>
    <t>POC:N</t>
  </si>
  <si>
    <t>POC</t>
  </si>
  <si>
    <t>PIC</t>
  </si>
  <si>
    <t>TC:N</t>
  </si>
  <si>
    <t>DEPTH</t>
  </si>
  <si>
    <t>mg/m2/d</t>
  </si>
  <si>
    <t>Date</t>
  </si>
  <si>
    <t>PIT a Day</t>
  </si>
  <si>
    <t>Deployment</t>
  </si>
  <si>
    <t>CV</t>
  </si>
  <si>
    <t>STDEV</t>
  </si>
  <si>
    <t>Mean</t>
  </si>
  <si>
    <t>Without #40</t>
  </si>
  <si>
    <t>All 150m</t>
  </si>
  <si>
    <t>Net Trap 48</t>
  </si>
  <si>
    <t>Net Trap 44</t>
  </si>
  <si>
    <t>Net Trap 40</t>
  </si>
  <si>
    <t>Net Trap 35</t>
  </si>
  <si>
    <t>Net Trap 30</t>
  </si>
  <si>
    <t>Net Trap 29</t>
  </si>
  <si>
    <t>Net Trap 26</t>
  </si>
  <si>
    <t>Net Trap 24</t>
  </si>
  <si>
    <t>Net Trap 22</t>
  </si>
  <si>
    <t>Net Trap 21</t>
  </si>
  <si>
    <t>Net Trap 20</t>
  </si>
  <si>
    <t>Net Trap 18</t>
  </si>
  <si>
    <t>Net Trap 17</t>
  </si>
  <si>
    <t>Net Trap 16</t>
  </si>
  <si>
    <t>Net Trap 12</t>
  </si>
  <si>
    <t>Net Trap 11</t>
  </si>
  <si>
    <t xml:space="preserve">Net Trap 6 </t>
  </si>
  <si>
    <t xml:space="preserve">Net Trap 5 </t>
  </si>
  <si>
    <t xml:space="preserve">Net Trap 2 </t>
  </si>
  <si>
    <t xml:space="preserve">Net Trap 1 </t>
  </si>
  <si>
    <t>mol:mol</t>
  </si>
  <si>
    <t xml:space="preserve"> Name</t>
  </si>
  <si>
    <t>%PIC of TC</t>
  </si>
  <si>
    <t>Total N</t>
  </si>
  <si>
    <t>Total C</t>
  </si>
  <si>
    <t>Net Traps</t>
  </si>
  <si>
    <t>Diameter</t>
  </si>
  <si>
    <t xml:space="preserve"> 1.1938m net </t>
  </si>
  <si>
    <t>m2</t>
  </si>
  <si>
    <t>Measured</t>
  </si>
  <si>
    <t>Volume Filtered (mL)</t>
  </si>
  <si>
    <t>C value (ug)</t>
  </si>
  <si>
    <t>N value (ug)</t>
  </si>
  <si>
    <t>70mL Net Trap 48 BKA</t>
  </si>
  <si>
    <t>70mL Net Trap 48 BKB</t>
  </si>
  <si>
    <t>70mL Net Trap 48 BKC</t>
  </si>
  <si>
    <t>Each Sample in this section are 1/10th split for split Variability</t>
  </si>
  <si>
    <t>Value * 10</t>
  </si>
  <si>
    <t>Blank Corrected</t>
  </si>
  <si>
    <t>Deployment Time</t>
  </si>
  <si>
    <t xml:space="preserve">ug C total </t>
  </si>
  <si>
    <t xml:space="preserve">ug N total </t>
  </si>
  <si>
    <t>C:N</t>
  </si>
  <si>
    <t>NET TRAP 48</t>
  </si>
  <si>
    <t>Days</t>
  </si>
  <si>
    <t>trapped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</si>
  <si>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</si>
  <si>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</si>
  <si>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</si>
  <si>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</si>
  <si>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</si>
  <si>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</si>
  <si>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</si>
  <si>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</si>
  <si>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</si>
  <si>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</si>
  <si>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Number</t>
  </si>
  <si>
    <t>Net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</si>
</sst>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%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1" fillId="0" borderId="0" xfId="1" applyNumberFormat="1"/>
    <xf numFmtId="164" fontId="1" fillId="0" borderId="0" xfId="1" applyNumberFormat="1"/>
    <xf numFmtId="10" fontId="1" fillId="0" borderId="0" xfId="1" applyNumberFormat="1"/>
    <xf numFmtId="165" fontId="1" fillId="0" borderId="0" xfId="1" applyNumberFormat="1"/>
    <xf numFmtId="14" fontId="1" fillId="0" borderId="0" xfId="1" applyNumberFormat="1"/>
    <xf numFmtId="166" fontId="1" fillId="0" borderId="0" xfId="1" applyNumberForma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2" fontId="2" fillId="0" borderId="0" xfId="1" applyNumberFormat="1" applyFont="1"/>
    <xf numFmtId="0" fontId="2" fillId="0" borderId="0" xfId="1" applyFont="1" applyAlignment="1">
      <alignment horizontal="center" wrapText="1"/>
    </xf>
    <xf numFmtId="2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right"/>
    </xf>
    <xf numFmtId="166" fontId="2" fillId="0" borderId="0" xfId="1" applyNumberFormat="1" applyFont="1"/>
  </cellXfs>
  <cellStyles count="2">
    <cellStyle name="Normal" xfId="0" builtinId="0"/>
    <cellStyle name="Normal 2" xfId="1" xr:uid="{90EE9BDF-2CF1-D74F-A8B7-F426A8A919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48 Split Variability- Total Carbon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Variability'!$H$16:$H$25</c:f>
              <c:numCache>
                <c:formatCode>0.00</c:formatCode>
                <c:ptCount val="10"/>
                <c:pt idx="0">
                  <c:v>4.1280953443428716</c:v>
                </c:pt>
                <c:pt idx="1">
                  <c:v>4.063898160060762</c:v>
                </c:pt>
                <c:pt idx="2">
                  <c:v>4.3235721638985112</c:v>
                </c:pt>
                <c:pt idx="3">
                  <c:v>3.598648903184797</c:v>
                </c:pt>
                <c:pt idx="4">
                  <c:v>3.8731098989077499</c:v>
                </c:pt>
                <c:pt idx="5">
                  <c:v>3.7111743048478214</c:v>
                </c:pt>
                <c:pt idx="6">
                  <c:v>3.791601114369791</c:v>
                </c:pt>
                <c:pt idx="7">
                  <c:v>4.1601939364839273</c:v>
                </c:pt>
                <c:pt idx="8">
                  <c:v>4.2961621301600816</c:v>
                </c:pt>
                <c:pt idx="9">
                  <c:v>4.029996276226389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C-1446-8814-FA51950DE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59167"/>
        <c:axId val="75974175"/>
      </c:barChart>
      <c:catAx>
        <c:axId val="7585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4175"/>
        <c:crosses val="autoZero"/>
        <c:auto val="1"/>
        <c:lblAlgn val="ctr"/>
        <c:lblOffset val="100"/>
        <c:noMultiLvlLbl val="0"/>
      </c:catAx>
      <c:valAx>
        <c:axId val="7597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TC</a:t>
                </a:r>
                <a:r>
                  <a:rPr lang="en-US" b="1" baseline="0"/>
                  <a:t> (mg/m2/d)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POC:N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Day'!$O$6:$O$24</c:f>
              <c:numCache>
                <c:formatCode>0.00</c:formatCode>
                <c:ptCount val="19"/>
                <c:pt idx="0">
                  <c:v>10.348071821379516</c:v>
                </c:pt>
                <c:pt idx="1">
                  <c:v>10.555035900123618</c:v>
                </c:pt>
                <c:pt idx="2">
                  <c:v>6.4213067525640355</c:v>
                </c:pt>
                <c:pt idx="3">
                  <c:v>8.4663629680623558</c:v>
                </c:pt>
                <c:pt idx="4">
                  <c:v>10.741606396828743</c:v>
                </c:pt>
                <c:pt idx="5">
                  <c:v>10.000097392515263</c:v>
                </c:pt>
                <c:pt idx="6">
                  <c:v>10.353103313265651</c:v>
                </c:pt>
                <c:pt idx="7">
                  <c:v>9.6629906400591565</c:v>
                </c:pt>
                <c:pt idx="8">
                  <c:v>10.711496959388043</c:v>
                </c:pt>
                <c:pt idx="9">
                  <c:v>9.2085907655040895</c:v>
                </c:pt>
                <c:pt idx="10">
                  <c:v>8.1751599502447796</c:v>
                </c:pt>
                <c:pt idx="11">
                  <c:v>8.6857784003061749</c:v>
                </c:pt>
                <c:pt idx="12">
                  <c:v>9.2207083185533598</c:v>
                </c:pt>
                <c:pt idx="13">
                  <c:v>8.9393153555780369</c:v>
                </c:pt>
                <c:pt idx="14">
                  <c:v>10.238171962957109</c:v>
                </c:pt>
                <c:pt idx="15">
                  <c:v>8.7418129185043814</c:v>
                </c:pt>
                <c:pt idx="16">
                  <c:v>9.7471998051600846</c:v>
                </c:pt>
                <c:pt idx="17">
                  <c:v>9.9881605077757154</c:v>
                </c:pt>
                <c:pt idx="18">
                  <c:v>7.6890546562445996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E1-1744-BFCC-8483368A4A58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Day'!$O$40:$O$49</c:f>
              <c:numCache>
                <c:formatCode>0.00</c:formatCode>
                <c:ptCount val="10"/>
                <c:pt idx="0">
                  <c:v>6.7863486244931064</c:v>
                </c:pt>
                <c:pt idx="1">
                  <c:v>6.6452129315318462</c:v>
                </c:pt>
                <c:pt idx="2">
                  <c:v>5.4631195854972399</c:v>
                </c:pt>
                <c:pt idx="3">
                  <c:v>6.0971986835599097</c:v>
                </c:pt>
                <c:pt idx="4">
                  <c:v>7.4956762350655417</c:v>
                </c:pt>
                <c:pt idx="5">
                  <c:v>7.6954131053598029</c:v>
                </c:pt>
                <c:pt idx="6">
                  <c:v>7.355420790907286</c:v>
                </c:pt>
                <c:pt idx="7">
                  <c:v>6.9675037293228659</c:v>
                </c:pt>
                <c:pt idx="8">
                  <c:v>7.712457495921532</c:v>
                </c:pt>
                <c:pt idx="9">
                  <c:v>7.6230011647655109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E1-1744-BFCC-8483368A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'Net Trap vs PIT a Day'!$MOL:$MOL</c:f>
              <c:strCache>
                <c:ptCount val="1048576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Organic Carbon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Day'!$N$6:$N$24</c:f>
              <c:numCache>
                <c:formatCode>0.00</c:formatCode>
                <c:ptCount val="19"/>
                <c:pt idx="0">
                  <c:v>2.8429326389121115</c:v>
                </c:pt>
                <c:pt idx="1">
                  <c:v>4.0061803943888723</c:v>
                </c:pt>
                <c:pt idx="2">
                  <c:v>2.0300419375904828</c:v>
                </c:pt>
                <c:pt idx="3">
                  <c:v>3.8506767406360969</c:v>
                </c:pt>
                <c:pt idx="4">
                  <c:v>4.6741214076908264</c:v>
                </c:pt>
                <c:pt idx="5">
                  <c:v>4.704784537335736</c:v>
                </c:pt>
                <c:pt idx="6">
                  <c:v>3.1361030308162823</c:v>
                </c:pt>
                <c:pt idx="7">
                  <c:v>3.7226050563344799</c:v>
                </c:pt>
                <c:pt idx="8">
                  <c:v>3.1996182309472019</c:v>
                </c:pt>
                <c:pt idx="9">
                  <c:v>5.3270309608059065</c:v>
                </c:pt>
                <c:pt idx="10">
                  <c:v>3.521108811301036</c:v>
                </c:pt>
                <c:pt idx="11">
                  <c:v>4.4180024635686976</c:v>
                </c:pt>
                <c:pt idx="12">
                  <c:v>4.8668123631605589</c:v>
                </c:pt>
                <c:pt idx="13">
                  <c:v>6.1977509123718928</c:v>
                </c:pt>
                <c:pt idx="14">
                  <c:v>2.3951451514880979</c:v>
                </c:pt>
                <c:pt idx="15">
                  <c:v>6.1702120242825611</c:v>
                </c:pt>
                <c:pt idx="16">
                  <c:v>4.7791338172439923</c:v>
                </c:pt>
                <c:pt idx="17">
                  <c:v>17.65488838679779</c:v>
                </c:pt>
                <c:pt idx="18">
                  <c:v>1.8119260773428441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E9-4241-BFF2-5D8C55743159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Day'!$N$40:$N$49</c:f>
              <c:numCache>
                <c:formatCode>0.00</c:formatCode>
                <c:ptCount val="10"/>
                <c:pt idx="0">
                  <c:v>48.618335277196095</c:v>
                </c:pt>
                <c:pt idx="1">
                  <c:v>53.242597796892511</c:v>
                </c:pt>
                <c:pt idx="2">
                  <c:v>54.234306897316522</c:v>
                </c:pt>
                <c:pt idx="3">
                  <c:v>55.848684499127373</c:v>
                </c:pt>
                <c:pt idx="4">
                  <c:v>46.760754568924632</c:v>
                </c:pt>
                <c:pt idx="5">
                  <c:v>48.491175092474045</c:v>
                </c:pt>
                <c:pt idx="6">
                  <c:v>44.17110348831261</c:v>
                </c:pt>
                <c:pt idx="7">
                  <c:v>45.764567825975512</c:v>
                </c:pt>
                <c:pt idx="8">
                  <c:v>50.040456511619595</c:v>
                </c:pt>
                <c:pt idx="9">
                  <c:v>43.777355184549563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E9-4241-BFF2-5D8C55743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POC</a:t>
                </a:r>
                <a:r>
                  <a:rPr lang="en-US" sz="1100" b="1" baseline="0"/>
                  <a:t>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Inorganic Carbon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Day'!$L$6:$L$24</c:f>
              <c:numCache>
                <c:formatCode>0.00</c:formatCode>
                <c:ptCount val="19"/>
                <c:pt idx="0">
                  <c:v>0.13864810695886121</c:v>
                </c:pt>
                <c:pt idx="1">
                  <c:v>0.16835238309692269</c:v>
                </c:pt>
                <c:pt idx="2">
                  <c:v>0.24083372919991852</c:v>
                </c:pt>
                <c:pt idx="3">
                  <c:v>0.17412689406728493</c:v>
                </c:pt>
                <c:pt idx="4">
                  <c:v>0.28239659514151016</c:v>
                </c:pt>
                <c:pt idx="5">
                  <c:v>0.25944679459046494</c:v>
                </c:pt>
                <c:pt idx="6">
                  <c:v>0.53559713446516544</c:v>
                </c:pt>
                <c:pt idx="7">
                  <c:v>0.19595103796601407</c:v>
                </c:pt>
                <c:pt idx="8">
                  <c:v>0.12501580819415936</c:v>
                </c:pt>
                <c:pt idx="9">
                  <c:v>0.89794265372696547</c:v>
                </c:pt>
                <c:pt idx="10">
                  <c:v>0.14385917701450013</c:v>
                </c:pt>
                <c:pt idx="11">
                  <c:v>0.39406016879506833</c:v>
                </c:pt>
                <c:pt idx="12">
                  <c:v>0.27636433892207574</c:v>
                </c:pt>
                <c:pt idx="13">
                  <c:v>0.75900002452132354</c:v>
                </c:pt>
                <c:pt idx="14">
                  <c:v>0.35406323388574373</c:v>
                </c:pt>
                <c:pt idx="15">
                  <c:v>0.63660438319988066</c:v>
                </c:pt>
                <c:pt idx="16">
                  <c:v>0.14767014270041473</c:v>
                </c:pt>
                <c:pt idx="17">
                  <c:v>0.271674082819097</c:v>
                </c:pt>
                <c:pt idx="18">
                  <c:v>0.5337103953195943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BB-C442-9C91-A34D77790CEB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Day'!$L$40:$L$49</c:f>
              <c:numCache>
                <c:formatCode>0.00</c:formatCode>
                <c:ptCount val="10"/>
                <c:pt idx="0">
                  <c:v>0.1807060958917325</c:v>
                </c:pt>
                <c:pt idx="1">
                  <c:v>0.47143014109372833</c:v>
                </c:pt>
                <c:pt idx="2">
                  <c:v>0.40912563447255107</c:v>
                </c:pt>
                <c:pt idx="3">
                  <c:v>0.4351394023521859</c:v>
                </c:pt>
                <c:pt idx="4">
                  <c:v>0.51303559252917685</c:v>
                </c:pt>
                <c:pt idx="5">
                  <c:v>0.18673136487562705</c:v>
                </c:pt>
                <c:pt idx="6">
                  <c:v>0.20115852975606438</c:v>
                </c:pt>
                <c:pt idx="7">
                  <c:v>0.52038760273285822</c:v>
                </c:pt>
                <c:pt idx="8">
                  <c:v>0.43208788810342086</c:v>
                </c:pt>
                <c:pt idx="9">
                  <c:v>0.31093821858250764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BB-C442-9C91-A34D77790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PIC</a:t>
                </a:r>
                <a:r>
                  <a:rPr lang="en-US" sz="1100" b="1" baseline="0"/>
                  <a:t>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PPO4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Day'!$R$6:$R$24</c:f>
              <c:numCache>
                <c:formatCode>0.0000</c:formatCode>
                <c:ptCount val="19"/>
                <c:pt idx="0">
                  <c:v>2.1471927710340954E-2</c:v>
                </c:pt>
                <c:pt idx="1">
                  <c:v>3.8722166008882057E-2</c:v>
                </c:pt>
                <c:pt idx="2">
                  <c:v>3.5335495459582117E-2</c:v>
                </c:pt>
                <c:pt idx="3">
                  <c:v>4.5511383047384772E-2</c:v>
                </c:pt>
                <c:pt idx="4">
                  <c:v>6.6819265154898652E-2</c:v>
                </c:pt>
                <c:pt idx="5">
                  <c:v>4.3504240788830528E-2</c:v>
                </c:pt>
                <c:pt idx="6">
                  <c:v>4.9669684434247421E-2</c:v>
                </c:pt>
                <c:pt idx="7">
                  <c:v>5.2044652592842647E-2</c:v>
                </c:pt>
                <c:pt idx="8">
                  <c:v>6.244235746803857E-2</c:v>
                </c:pt>
                <c:pt idx="9">
                  <c:v>8.6557339782074944E-2</c:v>
                </c:pt>
                <c:pt idx="10">
                  <c:v>0.14010718419368445</c:v>
                </c:pt>
                <c:pt idx="11">
                  <c:v>8.0958651934291664E-2</c:v>
                </c:pt>
                <c:pt idx="12">
                  <c:v>5.3558031431423153E-2</c:v>
                </c:pt>
                <c:pt idx="13">
                  <c:v>8.2815622896993818E-2</c:v>
                </c:pt>
                <c:pt idx="14">
                  <c:v>3.6122972112938065E-2</c:v>
                </c:pt>
                <c:pt idx="15">
                  <c:v>9.854158252632271E-2</c:v>
                </c:pt>
                <c:pt idx="16">
                  <c:v>5.7883088924332915E-2</c:v>
                </c:pt>
                <c:pt idx="17">
                  <c:v>0.22913342595818154</c:v>
                </c:pt>
                <c:pt idx="18">
                  <c:v>4.0719767206678345E-2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DF-3243-8529-58CDDD9A4E6F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Day'!$R$40:$R$49</c:f>
              <c:numCache>
                <c:formatCode>0.0000</c:formatCode>
                <c:ptCount val="10"/>
                <c:pt idx="0">
                  <c:v>0.61119111326971343</c:v>
                </c:pt>
                <c:pt idx="1">
                  <c:v>0.73025297947687029</c:v>
                </c:pt>
                <c:pt idx="4">
                  <c:v>0.75331940257789831</c:v>
                </c:pt>
                <c:pt idx="5">
                  <c:v>0.83944292135521148</c:v>
                </c:pt>
                <c:pt idx="6">
                  <c:v>0.73073924691111269</c:v>
                </c:pt>
                <c:pt idx="7">
                  <c:v>0.75926516014532253</c:v>
                </c:pt>
                <c:pt idx="8">
                  <c:v>0.79459128543992197</c:v>
                </c:pt>
                <c:pt idx="9">
                  <c:v>0.70132705637490078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DF-3243-8529-58CDDD9A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PPO4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POC:PPO4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Day'!$V$6:$V$24</c:f>
              <c:numCache>
                <c:formatCode>0.00</c:formatCode>
                <c:ptCount val="19"/>
                <c:pt idx="0">
                  <c:v>341.44574381745412</c:v>
                </c:pt>
                <c:pt idx="1">
                  <c:v>266.8068829295006</c:v>
                </c:pt>
                <c:pt idx="2">
                  <c:v>148.15625614790167</c:v>
                </c:pt>
                <c:pt idx="3">
                  <c:v>218.19419822196204</c:v>
                </c:pt>
                <c:pt idx="4">
                  <c:v>180.39498665473167</c:v>
                </c:pt>
                <c:pt idx="5">
                  <c:v>278.89088175958523</c:v>
                </c:pt>
                <c:pt idx="6">
                  <c:v>162.82650150555494</c:v>
                </c:pt>
                <c:pt idx="7">
                  <c:v>184.45779778391045</c:v>
                </c:pt>
                <c:pt idx="8">
                  <c:v>132.14326763266024</c:v>
                </c:pt>
                <c:pt idx="9">
                  <c:v>158.711169084896</c:v>
                </c:pt>
                <c:pt idx="10">
                  <c:v>64.810476055760233</c:v>
                </c:pt>
                <c:pt idx="11">
                  <c:v>140.73070265109487</c:v>
                </c:pt>
                <c:pt idx="12">
                  <c:v>234.3398605610285</c:v>
                </c:pt>
                <c:pt idx="13">
                  <c:v>192.9958700395288</c:v>
                </c:pt>
                <c:pt idx="14">
                  <c:v>170.99150401942831</c:v>
                </c:pt>
                <c:pt idx="15">
                  <c:v>161.47553256123828</c:v>
                </c:pt>
                <c:pt idx="16">
                  <c:v>212.9235322860969</c:v>
                </c:pt>
                <c:pt idx="17">
                  <c:v>198.70221026814141</c:v>
                </c:pt>
                <c:pt idx="18">
                  <c:v>114.75228952088098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6A-084B-B75C-09AF644C9BB3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Day'!$V$40:$V$49</c:f>
              <c:numCache>
                <c:formatCode>0.00</c:formatCode>
                <c:ptCount val="10"/>
                <c:pt idx="0">
                  <c:v>205.13946739339241</c:v>
                </c:pt>
                <c:pt idx="1">
                  <c:v>188.0234728744324</c:v>
                </c:pt>
                <c:pt idx="4">
                  <c:v>160.07684928119667</c:v>
                </c:pt>
                <c:pt idx="5">
                  <c:v>148.96961920974354</c:v>
                </c:pt>
                <c:pt idx="6">
                  <c:v>155.88415963683619</c:v>
                </c:pt>
                <c:pt idx="7">
                  <c:v>155.43974089298831</c:v>
                </c:pt>
                <c:pt idx="8">
                  <c:v>162.40658550919161</c:v>
                </c:pt>
                <c:pt idx="9">
                  <c:v>160.97376305725646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6A-084B-B75C-09AF644C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POC:PPO4 (mol:mol)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N:PPO4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Day'!$W$6:$W$24</c:f>
              <c:numCache>
                <c:formatCode>0.00</c:formatCode>
                <c:ptCount val="19"/>
                <c:pt idx="0">
                  <c:v>32.996074023376416</c:v>
                </c:pt>
                <c:pt idx="1">
                  <c:v>25.277685974178052</c:v>
                </c:pt>
                <c:pt idx="2">
                  <c:v>23.07260217536605</c:v>
                </c:pt>
                <c:pt idx="3">
                  <c:v>25.771892729505641</c:v>
                </c:pt>
                <c:pt idx="4">
                  <c:v>16.794041783916963</c:v>
                </c:pt>
                <c:pt idx="5">
                  <c:v>27.888816559759277</c:v>
                </c:pt>
                <c:pt idx="6">
                  <c:v>15.727313499993947</c:v>
                </c:pt>
                <c:pt idx="7">
                  <c:v>19.089100326685323</c:v>
                </c:pt>
                <c:pt idx="8">
                  <c:v>12.336582658210428</c:v>
                </c:pt>
                <c:pt idx="9">
                  <c:v>17.235120240052055</c:v>
                </c:pt>
                <c:pt idx="10">
                  <c:v>7.9277318670467949</c:v>
                </c:pt>
                <c:pt idx="11">
                  <c:v>16.202428402517626</c:v>
                </c:pt>
                <c:pt idx="12">
                  <c:v>25.414518328218215</c:v>
                </c:pt>
                <c:pt idx="13">
                  <c:v>21.589558300916348</c:v>
                </c:pt>
                <c:pt idx="14">
                  <c:v>16.701370580421518</c:v>
                </c:pt>
                <c:pt idx="15">
                  <c:v>18.471629862889447</c:v>
                </c:pt>
                <c:pt idx="16">
                  <c:v>21.844584756883407</c:v>
                </c:pt>
                <c:pt idx="17">
                  <c:v>19.893774245363105</c:v>
                </c:pt>
                <c:pt idx="18">
                  <c:v>14.924108964121602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74-D947-8156-AF455B162010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Day'!$W$40:$W$49</c:f>
              <c:numCache>
                <c:formatCode>0.00</c:formatCode>
                <c:ptCount val="10"/>
                <c:pt idx="0">
                  <c:v>30.228253622722622</c:v>
                </c:pt>
                <c:pt idx="1">
                  <c:v>28.294574577475498</c:v>
                </c:pt>
                <c:pt idx="4">
                  <c:v>21.355891618202609</c:v>
                </c:pt>
                <c:pt idx="5">
                  <c:v>19.35823550602985</c:v>
                </c:pt>
                <c:pt idx="6">
                  <c:v>21.193098813536132</c:v>
                </c:pt>
                <c:pt idx="7">
                  <c:v>22.309244017885103</c:v>
                </c:pt>
                <c:pt idx="8">
                  <c:v>21.057696019080137</c:v>
                </c:pt>
                <c:pt idx="9">
                  <c:v>21.116848807697661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74-D947-8156-AF455B162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N:PPO4 (mol:mol)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48 Split Variability- Nitrogen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Variability'!$M$16:$M$25</c:f>
              <c:numCache>
                <c:formatCode>0.00</c:formatCode>
                <c:ptCount val="10"/>
                <c:pt idx="0">
                  <c:v>0.48834622707193331</c:v>
                </c:pt>
                <c:pt idx="1">
                  <c:v>0.46493682071429071</c:v>
                </c:pt>
                <c:pt idx="2">
                  <c:v>0.47761691582468052</c:v>
                </c:pt>
                <c:pt idx="3">
                  <c:v>0.42592114345155291</c:v>
                </c:pt>
                <c:pt idx="4">
                  <c:v>0.45420750946703781</c:v>
                </c:pt>
                <c:pt idx="5">
                  <c:v>0.42201957572527926</c:v>
                </c:pt>
                <c:pt idx="6">
                  <c:v>0.44250280628821648</c:v>
                </c:pt>
                <c:pt idx="7">
                  <c:v>0.4971247544560492</c:v>
                </c:pt>
                <c:pt idx="8">
                  <c:v>0.48932161900350168</c:v>
                </c:pt>
                <c:pt idx="9">
                  <c:v>0.47664152389311198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5-DB41-9EAF-41E0A57F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59167"/>
        <c:axId val="75974175"/>
      </c:barChart>
      <c:catAx>
        <c:axId val="7585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4175"/>
        <c:crosses val="autoZero"/>
        <c:auto val="1"/>
        <c:lblAlgn val="ctr"/>
        <c:lblOffset val="100"/>
        <c:noMultiLvlLbl val="0"/>
      </c:catAx>
      <c:valAx>
        <c:axId val="7597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baseline="0"/>
                  <a:t>N (mg/m2/d)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48 Split Variability-</a:t>
            </a:r>
            <a:r>
              <a:rPr lang="en-US" b="1" baseline="0"/>
              <a:t> Total Carbon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Variability'!$H$16:$H$25</c:f>
              <c:numCache>
                <c:formatCode>0.00</c:formatCode>
                <c:ptCount val="10"/>
                <c:pt idx="0">
                  <c:v>4.1280953443428716</c:v>
                </c:pt>
                <c:pt idx="1">
                  <c:v>4.063898160060762</c:v>
                </c:pt>
                <c:pt idx="2">
                  <c:v>4.3235721638985112</c:v>
                </c:pt>
                <c:pt idx="3">
                  <c:v>3.598648903184797</c:v>
                </c:pt>
                <c:pt idx="4">
                  <c:v>3.8731098989077499</c:v>
                </c:pt>
                <c:pt idx="5">
                  <c:v>3.7111743048478214</c:v>
                </c:pt>
                <c:pt idx="6">
                  <c:v>3.791601114369791</c:v>
                </c:pt>
                <c:pt idx="7">
                  <c:v>4.1601939364839273</c:v>
                </c:pt>
                <c:pt idx="8">
                  <c:v>4.2961621301600816</c:v>
                </c:pt>
                <c:pt idx="9">
                  <c:v>4.029996276226389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9-8540-8FA9-B0552BF5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8767"/>
        <c:axId val="81413263"/>
      </c:barChart>
      <c:lineChart>
        <c:grouping val="standard"/>
        <c:varyColors val="0"/>
        <c:ser>
          <c:idx val="1"/>
          <c:order val="1"/>
          <c:tx>
            <c:v>Mean Flux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Variability'!$P$16:$P$25</c:f>
              <c:numCache>
                <c:formatCode>0.00</c:formatCode>
                <c:ptCount val="10"/>
                <c:pt idx="0">
                  <c:v>3.9976452232482709</c:v>
                </c:pt>
                <c:pt idx="1">
                  <c:v>3.9976452232482709</c:v>
                </c:pt>
                <c:pt idx="2">
                  <c:v>3.9976452232482709</c:v>
                </c:pt>
                <c:pt idx="3">
                  <c:v>3.9976452232482709</c:v>
                </c:pt>
                <c:pt idx="4">
                  <c:v>3.9976452232482709</c:v>
                </c:pt>
                <c:pt idx="5">
                  <c:v>3.9976452232482709</c:v>
                </c:pt>
                <c:pt idx="6">
                  <c:v>3.9976452232482709</c:v>
                </c:pt>
                <c:pt idx="7">
                  <c:v>3.9976452232482709</c:v>
                </c:pt>
                <c:pt idx="8">
                  <c:v>3.9976452232482709</c:v>
                </c:pt>
                <c:pt idx="9">
                  <c:v>3.9976452232482709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9-8540-8FA9-B0552BF5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767"/>
        <c:axId val="81413263"/>
      </c:lineChart>
      <c:catAx>
        <c:axId val="9236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3263"/>
        <c:crosses val="autoZero"/>
        <c:auto val="1"/>
        <c:lblAlgn val="ctr"/>
        <c:lblOffset val="100"/>
        <c:noMultiLvlLbl val="0"/>
      </c:catAx>
      <c:valAx>
        <c:axId val="8141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TC</a:t>
                </a:r>
                <a:r>
                  <a:rPr lang="en-US" sz="1100" b="1" baseline="0"/>
                  <a:t>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48 Split Variability-</a:t>
            </a:r>
            <a:r>
              <a:rPr lang="en-US" b="1" baseline="0"/>
              <a:t> Nitrogen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Variability'!$M$16:$M$25</c:f>
              <c:numCache>
                <c:formatCode>0.00</c:formatCode>
                <c:ptCount val="10"/>
                <c:pt idx="0">
                  <c:v>0.48834622707193331</c:v>
                </c:pt>
                <c:pt idx="1">
                  <c:v>0.46493682071429071</c:v>
                </c:pt>
                <c:pt idx="2">
                  <c:v>0.47761691582468052</c:v>
                </c:pt>
                <c:pt idx="3">
                  <c:v>0.42592114345155291</c:v>
                </c:pt>
                <c:pt idx="4">
                  <c:v>0.45420750946703781</c:v>
                </c:pt>
                <c:pt idx="5">
                  <c:v>0.42201957572527926</c:v>
                </c:pt>
                <c:pt idx="6">
                  <c:v>0.44250280628821648</c:v>
                </c:pt>
                <c:pt idx="7">
                  <c:v>0.4971247544560492</c:v>
                </c:pt>
                <c:pt idx="8">
                  <c:v>0.48932161900350168</c:v>
                </c:pt>
                <c:pt idx="9">
                  <c:v>0.47664152389311198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9-BB4F-A13E-A9E3103B9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8767"/>
        <c:axId val="81413263"/>
      </c:barChart>
      <c:lineChart>
        <c:grouping val="standard"/>
        <c:varyColors val="0"/>
        <c:ser>
          <c:idx val="1"/>
          <c:order val="1"/>
          <c:tx>
            <c:v>Mean Flux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Variability'!$Q$16:$Q$25</c:f>
              <c:numCache>
                <c:formatCode>0.00</c:formatCode>
                <c:ptCount val="10"/>
                <c:pt idx="0">
                  <c:v>0.46386388958956537</c:v>
                </c:pt>
                <c:pt idx="1">
                  <c:v>0.46386388958956537</c:v>
                </c:pt>
                <c:pt idx="2">
                  <c:v>0.46386388958956537</c:v>
                </c:pt>
                <c:pt idx="3">
                  <c:v>0.46386388958956537</c:v>
                </c:pt>
                <c:pt idx="4">
                  <c:v>0.46386388958956537</c:v>
                </c:pt>
                <c:pt idx="5">
                  <c:v>0.46386388958956537</c:v>
                </c:pt>
                <c:pt idx="6">
                  <c:v>0.46386388958956537</c:v>
                </c:pt>
                <c:pt idx="7">
                  <c:v>0.46386388958956537</c:v>
                </c:pt>
                <c:pt idx="8">
                  <c:v>0.46386388958956537</c:v>
                </c:pt>
                <c:pt idx="9">
                  <c:v>0.46386388958956537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9-BB4F-A13E-A9E3103B9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767"/>
        <c:axId val="81413263"/>
      </c:lineChart>
      <c:catAx>
        <c:axId val="9236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3263"/>
        <c:crosses val="autoZero"/>
        <c:auto val="1"/>
        <c:lblAlgn val="ctr"/>
        <c:lblOffset val="100"/>
        <c:noMultiLvlLbl val="0"/>
      </c:catAx>
      <c:valAx>
        <c:axId val="8141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N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48 Split Variability- TC:N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Variability'!$N$16:$N$25</c:f>
              <c:numCache>
                <c:formatCode>0.00</c:formatCode>
                <c:ptCount val="10"/>
                <c:pt idx="0">
                  <c:v>9.8580130816530573</c:v>
                </c:pt>
                <c:pt idx="1">
                  <c:v>10.193336988211483</c:v>
                </c:pt>
                <c:pt idx="2">
                  <c:v>10.556756874047517</c:v>
                </c:pt>
                <c:pt idx="3">
                  <c:v>9.8532110489053046</c:v>
                </c:pt>
                <c:pt idx="4">
                  <c:v>9.9442725194421424</c:v>
                </c:pt>
                <c:pt idx="5">
                  <c:v>10.255250273107661</c:v>
                </c:pt>
                <c:pt idx="6">
                  <c:v>9.9924991603022111</c:v>
                </c:pt>
                <c:pt idx="7">
                  <c:v>9.7592331761891007</c:v>
                </c:pt>
                <c:pt idx="8">
                  <c:v>10.238910954203803</c:v>
                </c:pt>
                <c:pt idx="9">
                  <c:v>9.8600763522322676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8-664A-95DB-A3A0D1274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59167"/>
        <c:axId val="75974175"/>
      </c:barChart>
      <c:catAx>
        <c:axId val="7585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4175"/>
        <c:crosses val="autoZero"/>
        <c:auto val="1"/>
        <c:lblAlgn val="ctr"/>
        <c:lblOffset val="100"/>
        <c:noMultiLvlLbl val="0"/>
      </c:catAx>
      <c:valAx>
        <c:axId val="7597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baseline="0"/>
                  <a:t>TC:N (mol:mol)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9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48 Split Variability-</a:t>
            </a:r>
            <a:r>
              <a:rPr lang="en-US" b="1" baseline="0"/>
              <a:t> TC:N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Variability'!$N$16:$N$25</c:f>
              <c:numCache>
                <c:formatCode>0.00</c:formatCode>
                <c:ptCount val="10"/>
                <c:pt idx="0">
                  <c:v>9.8580130816530573</c:v>
                </c:pt>
                <c:pt idx="1">
                  <c:v>10.193336988211483</c:v>
                </c:pt>
                <c:pt idx="2">
                  <c:v>10.556756874047517</c:v>
                </c:pt>
                <c:pt idx="3">
                  <c:v>9.8532110489053046</c:v>
                </c:pt>
                <c:pt idx="4">
                  <c:v>9.9442725194421424</c:v>
                </c:pt>
                <c:pt idx="5">
                  <c:v>10.255250273107661</c:v>
                </c:pt>
                <c:pt idx="6">
                  <c:v>9.9924991603022111</c:v>
                </c:pt>
                <c:pt idx="7">
                  <c:v>9.7592331761891007</c:v>
                </c:pt>
                <c:pt idx="8">
                  <c:v>10.238910954203803</c:v>
                </c:pt>
                <c:pt idx="9">
                  <c:v>9.8600763522322676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F-6E47-8201-7BEA02416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8767"/>
        <c:axId val="81413263"/>
      </c:barChart>
      <c:lineChart>
        <c:grouping val="standard"/>
        <c:varyColors val="0"/>
        <c:ser>
          <c:idx val="1"/>
          <c:order val="1"/>
          <c:tx>
            <c:v>Mean Flux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'Split Variability'!$B$16:$B$25</c:f>
              <c:strCache>
                <c:ptCount val="10"/>
                <c:pt idx="0">
                  <c:v>Split 1</c:v>
                </c:pt>
                <c:pt idx="1">
                  <c:v>Split 2</c:v>
                </c:pt>
                <c:pt idx="2">
                  <c:v>Split 3</c:v>
                </c:pt>
                <c:pt idx="3">
                  <c:v>Split 4</c:v>
                </c:pt>
                <c:pt idx="4">
                  <c:v>Split 5</c:v>
                </c:pt>
                <c:pt idx="5">
                  <c:v>Split 6</c:v>
                </c:pt>
                <c:pt idx="6">
                  <c:v>Split 7</c:v>
                </c:pt>
                <c:pt idx="7">
                  <c:v>Split 8</c:v>
                </c:pt>
                <c:pt idx="8">
                  <c:v>Split 9</c:v>
                </c:pt>
                <c:pt idx="9">
                  <c:v>Split 10</c:v>
                </c:pt>
              </c:strCache>
            </c:strRef>
          </c:cat>
          <c:val>
            <c:numRef>
              <c:f>'Split Variability'!$R$16:$R$25</c:f>
              <c:numCache>
                <c:formatCode>0.00</c:formatCode>
                <c:ptCount val="10"/>
                <c:pt idx="0">
                  <c:v>10.051156042829454</c:v>
                </c:pt>
                <c:pt idx="1">
                  <c:v>10.051156042829454</c:v>
                </c:pt>
                <c:pt idx="2">
                  <c:v>10.051156042829454</c:v>
                </c:pt>
                <c:pt idx="3">
                  <c:v>10.051156042829454</c:v>
                </c:pt>
                <c:pt idx="4">
                  <c:v>10.051156042829454</c:v>
                </c:pt>
                <c:pt idx="5">
                  <c:v>10.051156042829454</c:v>
                </c:pt>
                <c:pt idx="6">
                  <c:v>10.051156042829454</c:v>
                </c:pt>
                <c:pt idx="7">
                  <c:v>10.051156042829454</c:v>
                </c:pt>
                <c:pt idx="8">
                  <c:v>10.051156042829454</c:v>
                </c:pt>
                <c:pt idx="9">
                  <c:v>10.051156042829454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F-6E47-8201-7BEA02416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767"/>
        <c:axId val="81413263"/>
      </c:lineChart>
      <c:catAx>
        <c:axId val="9236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13263"/>
        <c:crosses val="autoZero"/>
        <c:auto val="1"/>
        <c:lblAlgn val="ctr"/>
        <c:lblOffset val="100"/>
        <c:noMultiLvlLbl val="0"/>
      </c:catAx>
      <c:valAx>
        <c:axId val="8141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TC:N (mol:mol)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6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Total Carbon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Day'!$E$6:$E$25</c:f>
              <c:numCache>
                <c:formatCode>0.00</c:formatCode>
                <c:ptCount val="20"/>
                <c:pt idx="0">
                  <c:v>2.9815807458709727</c:v>
                </c:pt>
                <c:pt idx="1">
                  <c:v>4.174532777485795</c:v>
                </c:pt>
                <c:pt idx="2">
                  <c:v>2.2708756667904013</c:v>
                </c:pt>
                <c:pt idx="3">
                  <c:v>4.0248036347033818</c:v>
                </c:pt>
                <c:pt idx="4">
                  <c:v>4.9565180028323361</c:v>
                </c:pt>
                <c:pt idx="5">
                  <c:v>4.964231331926201</c:v>
                </c:pt>
                <c:pt idx="6">
                  <c:v>3.6717001652814476</c:v>
                </c:pt>
                <c:pt idx="7">
                  <c:v>3.9185560943004938</c:v>
                </c:pt>
                <c:pt idx="8">
                  <c:v>3.3246340391413614</c:v>
                </c:pt>
                <c:pt idx="9">
                  <c:v>6.224973614532872</c:v>
                </c:pt>
                <c:pt idx="10">
                  <c:v>3.6649679883155364</c:v>
                </c:pt>
                <c:pt idx="11">
                  <c:v>4.8120626323637659</c:v>
                </c:pt>
                <c:pt idx="12">
                  <c:v>5.1431767020826342</c:v>
                </c:pt>
                <c:pt idx="13">
                  <c:v>6.9567509368932159</c:v>
                </c:pt>
                <c:pt idx="14">
                  <c:v>2.7492083853738416</c:v>
                </c:pt>
                <c:pt idx="15">
                  <c:v>6.806816407482442</c:v>
                </c:pt>
                <c:pt idx="16">
                  <c:v>4.9268039599444071</c:v>
                </c:pt>
                <c:pt idx="17">
                  <c:v>17.926562469616886</c:v>
                </c:pt>
                <c:pt idx="18">
                  <c:v>2.3456364726624384</c:v>
                </c:pt>
                <c:pt idx="19">
                  <c:v>3.9976452232482709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3-FD41-8F91-FEFFA6315F27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Day'!$E$40:$E$49</c:f>
              <c:numCache>
                <c:formatCode>0.00</c:formatCode>
                <c:ptCount val="10"/>
                <c:pt idx="0">
                  <c:v>48.799041373087825</c:v>
                </c:pt>
                <c:pt idx="1">
                  <c:v>53.714027937986238</c:v>
                </c:pt>
                <c:pt idx="2">
                  <c:v>54.643432531789074</c:v>
                </c:pt>
                <c:pt idx="3">
                  <c:v>56.283823901479558</c:v>
                </c:pt>
                <c:pt idx="4">
                  <c:v>47.27379016145381</c:v>
                </c:pt>
                <c:pt idx="5">
                  <c:v>48.677906457349671</c:v>
                </c:pt>
                <c:pt idx="6">
                  <c:v>44.372262018068675</c:v>
                </c:pt>
                <c:pt idx="7">
                  <c:v>46.284955428708372</c:v>
                </c:pt>
                <c:pt idx="8">
                  <c:v>50.472544399723013</c:v>
                </c:pt>
                <c:pt idx="9">
                  <c:v>44.08829340313207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53-FD41-8F91-FEFFA631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TC</a:t>
                </a:r>
                <a:r>
                  <a:rPr lang="en-US" sz="1100" b="1" baseline="0"/>
                  <a:t>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Nitrogen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Day'!$G$6:$G$25</c:f>
              <c:numCache>
                <c:formatCode>0.00</c:formatCode>
                <c:ptCount val="20"/>
                <c:pt idx="0">
                  <c:v>0.3203868206222098</c:v>
                </c:pt>
                <c:pt idx="1">
                  <c:v>0.44262739934453227</c:v>
                </c:pt>
                <c:pt idx="2">
                  <c:v>0.36867959372032227</c:v>
                </c:pt>
                <c:pt idx="3">
                  <c:v>0.53040509311707007</c:v>
                </c:pt>
                <c:pt idx="4">
                  <c:v>0.50745584793617526</c:v>
                </c:pt>
                <c:pt idx="5">
                  <c:v>0.54865964334493433</c:v>
                </c:pt>
                <c:pt idx="6">
                  <c:v>0.35325415749067729</c:v>
                </c:pt>
                <c:pt idx="7">
                  <c:v>0.44926533653787515</c:v>
                </c:pt>
                <c:pt idx="8">
                  <c:v>0.34834974847872713</c:v>
                </c:pt>
                <c:pt idx="9">
                  <c:v>0.67462053278924194</c:v>
                </c:pt>
                <c:pt idx="10">
                  <c:v>0.50228556233811805</c:v>
                </c:pt>
                <c:pt idx="11">
                  <c:v>0.59317756396432253</c:v>
                </c:pt>
                <c:pt idx="12">
                  <c:v>0.61552801773270638</c:v>
                </c:pt>
                <c:pt idx="13">
                  <c:v>0.80853228683192291</c:v>
                </c:pt>
                <c:pt idx="14">
                  <c:v>0.27282045287322526</c:v>
                </c:pt>
                <c:pt idx="15">
                  <c:v>0.82312555894958483</c:v>
                </c:pt>
                <c:pt idx="16">
                  <c:v>0.57179036097123115</c:v>
                </c:pt>
                <c:pt idx="17">
                  <c:v>2.0613273758803805</c:v>
                </c:pt>
                <c:pt idx="18">
                  <c:v>0.2748115836879082</c:v>
                </c:pt>
                <c:pt idx="19">
                  <c:v>0.46386388958956537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20-6749-914A-DB7E299E961D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Day'!$G$40:$G$49</c:f>
              <c:numCache>
                <c:formatCode>0.00</c:formatCode>
                <c:ptCount val="10"/>
                <c:pt idx="0">
                  <c:v>8.3547108808763273</c:v>
                </c:pt>
                <c:pt idx="1">
                  <c:v>9.3436775648370247</c:v>
                </c:pt>
                <c:pt idx="2">
                  <c:v>11.577129590465821</c:v>
                </c:pt>
                <c:pt idx="3">
                  <c:v>10.681939359035427</c:v>
                </c:pt>
                <c:pt idx="4">
                  <c:v>7.2750871228312661</c:v>
                </c:pt>
                <c:pt idx="5">
                  <c:v>7.3484928750338314</c:v>
                </c:pt>
                <c:pt idx="6">
                  <c:v>7.0032274809281931</c:v>
                </c:pt>
                <c:pt idx="7">
                  <c:v>7.6598393829640754</c:v>
                </c:pt>
                <c:pt idx="8">
                  <c:v>7.5665165600788145</c:v>
                </c:pt>
                <c:pt idx="9">
                  <c:v>6.6971656553508225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20-6749-914A-DB7E299E9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N (mg/m2/d)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PARAGON Net Trap vs PIT - TC:N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Net Traps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'Net Trap vs PIT a Day'!$A$6:$A$25</c:f>
              <c:numCache>
                <c:formatCode>m/d/yy</c:formatCode>
                <c:ptCount val="20"/>
                <c:pt idx="0">
                  <c:v>44400</c:v>
                </c:pt>
                <c:pt idx="1">
                  <c:v>44400</c:v>
                </c:pt>
                <c:pt idx="2">
                  <c:v>44401</c:v>
                </c:pt>
                <c:pt idx="3">
                  <c:v>44401</c:v>
                </c:pt>
                <c:pt idx="4">
                  <c:v>44402</c:v>
                </c:pt>
                <c:pt idx="5">
                  <c:v>44402</c:v>
                </c:pt>
                <c:pt idx="6">
                  <c:v>44403</c:v>
                </c:pt>
                <c:pt idx="7">
                  <c:v>44403</c:v>
                </c:pt>
                <c:pt idx="8">
                  <c:v>44404</c:v>
                </c:pt>
                <c:pt idx="9">
                  <c:v>44404</c:v>
                </c:pt>
                <c:pt idx="10">
                  <c:v>44404</c:v>
                </c:pt>
                <c:pt idx="11">
                  <c:v>44404</c:v>
                </c:pt>
                <c:pt idx="12">
                  <c:v>44405</c:v>
                </c:pt>
                <c:pt idx="13">
                  <c:v>44405</c:v>
                </c:pt>
                <c:pt idx="14">
                  <c:v>44406</c:v>
                </c:pt>
                <c:pt idx="15">
                  <c:v>44406</c:v>
                </c:pt>
                <c:pt idx="16">
                  <c:v>44407</c:v>
                </c:pt>
                <c:pt idx="17">
                  <c:v>44408</c:v>
                </c:pt>
                <c:pt idx="18">
                  <c:v>44409</c:v>
                </c:pt>
                <c:pt idx="19">
                  <c:v>44410</c:v>
                </c:pt>
              </c:numCache>
            </c:numRef>
          </c:xVal>
          <c:yVal>
            <c:numRef>
              <c:f>'Net Trap vs PIT a Day'!$I$6:$I$25</c:f>
              <c:numCache>
                <c:formatCode>0.00</c:formatCode>
                <c:ptCount val="20"/>
                <c:pt idx="0">
                  <c:v>10.852741031290037</c:v>
                </c:pt>
                <c:pt idx="1">
                  <c:v>10.99859192419788</c:v>
                </c:pt>
                <c:pt idx="2">
                  <c:v>7.1830975426558714</c:v>
                </c:pt>
                <c:pt idx="3">
                  <c:v>8.8492103445033727</c:v>
                </c:pt>
                <c:pt idx="4">
                  <c:v>11.390582494844413</c:v>
                </c:pt>
                <c:pt idx="5">
                  <c:v>10.551555847943231</c:v>
                </c:pt>
                <c:pt idx="6">
                  <c:v>12.121250728359851</c:v>
                </c:pt>
                <c:pt idx="7">
                  <c:v>10.171632576853792</c:v>
                </c:pt>
                <c:pt idx="8">
                  <c:v>11.130017655512077</c:v>
                </c:pt>
                <c:pt idx="9">
                  <c:v>10.760822485180714</c:v>
                </c:pt>
                <c:pt idx="10">
                  <c:v>8.5091660390738166</c:v>
                </c:pt>
                <c:pt idx="11">
                  <c:v>9.460499403919302</c:v>
                </c:pt>
                <c:pt idx="12">
                  <c:v>9.7443107853629503</c:v>
                </c:pt>
                <c:pt idx="13">
                  <c:v>10.034057733904913</c:v>
                </c:pt>
                <c:pt idx="14">
                  <c:v>11.751633588458498</c:v>
                </c:pt>
                <c:pt idx="15">
                  <c:v>9.6437392054994078</c:v>
                </c:pt>
                <c:pt idx="16">
                  <c:v>10.04837789332408</c:v>
                </c:pt>
                <c:pt idx="17">
                  <c:v>10.141858695243672</c:v>
                </c:pt>
                <c:pt idx="18">
                  <c:v>9.9538978259153588</c:v>
                </c:pt>
                <c:pt idx="19">
                  <c:v>10.050350124763101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9E-CD46-960A-A6D206C45CE8}"/>
            </c:ext>
          </c:extLst>
        </c:ser>
        <c:ser>
          <c:idx val="1"/>
          <c:order val="1"/>
          <c:tx>
            <c:v>PIT a Day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'Net Trap vs PIT a Day'!$A$40:$A$49</c:f>
              <c:numCache>
                <c:formatCode>m/d/yy</c:formatCode>
                <c:ptCount val="10"/>
                <c:pt idx="0">
                  <c:v>44401</c:v>
                </c:pt>
                <c:pt idx="1">
                  <c:v>44402</c:v>
                </c:pt>
                <c:pt idx="2">
                  <c:v>44403</c:v>
                </c:pt>
                <c:pt idx="3">
                  <c:v>44404</c:v>
                </c:pt>
                <c:pt idx="4">
                  <c:v>44405</c:v>
                </c:pt>
                <c:pt idx="5">
                  <c:v>44406</c:v>
                </c:pt>
                <c:pt idx="6">
                  <c:v>44407</c:v>
                </c:pt>
                <c:pt idx="7">
                  <c:v>44408</c:v>
                </c:pt>
                <c:pt idx="8">
                  <c:v>44409</c:v>
                </c:pt>
                <c:pt idx="9">
                  <c:v>44410</c:v>
                </c:pt>
              </c:numCache>
            </c:numRef>
          </c:xVal>
          <c:yVal>
            <c:numRef>
              <c:f>'Net Trap vs PIT a Day'!$I$40:$I$49</c:f>
              <c:numCache>
                <c:formatCode>0.00</c:formatCode>
                <c:ptCount val="10"/>
                <c:pt idx="0">
                  <c:v>6.8103142265338628</c:v>
                </c:pt>
                <c:pt idx="1">
                  <c:v>6.7043796311900694</c:v>
                </c:pt>
                <c:pt idx="2">
                  <c:v>5.5084970793567365</c:v>
                </c:pt>
                <c:pt idx="3">
                  <c:v>6.1392422039376306</c:v>
                </c:pt>
                <c:pt idx="4">
                  <c:v>7.5803698036329861</c:v>
                </c:pt>
                <c:pt idx="5">
                  <c:v>7.7256557119822382</c:v>
                </c:pt>
                <c:pt idx="6">
                  <c:v>7.3913466392061276</c:v>
                </c:pt>
                <c:pt idx="7">
                  <c:v>7.0509914734785388</c:v>
                </c:pt>
                <c:pt idx="8">
                  <c:v>7.7792501344686658</c:v>
                </c:pt>
                <c:pt idx="9">
                  <c:v>7.6776048146263287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9E-CD46-960A-A6D206C45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07423"/>
        <c:axId val="499123327"/>
      </c:scatterChart>
      <c:valAx>
        <c:axId val="167707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23327"/>
        <c:crosses val="autoZero"/>
        <c:crossBetween val="midCat"/>
      </c:valAx>
      <c:valAx>
        <c:axId val="499123327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baseline="0"/>
                  <a:t>TC:N (mol:mol)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7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29</xdr:row>
      <xdr:rowOff>50800</xdr:rowOff>
    </xdr:from>
    <xdr:to>
      <xdr:col>5</xdr:col>
      <xdr:colOff>762000</xdr:colOff>
      <xdr:row>49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E326D0-FF1D-CB47-84CD-6E869C40E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812800</xdr:colOff>
      <xdr:row>29</xdr:row>
      <xdr:rowOff>50800</xdr:rowOff>
    </xdr:from>
    <xdr:to>
      <xdr:col>13</xdr:col>
      <xdr:colOff>12700</xdr:colOff>
      <xdr:row>49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DA916C-3168-0048-989F-A8B7D248A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51</xdr:row>
      <xdr:rowOff>0</xdr:rowOff>
    </xdr:from>
    <xdr:to>
      <xdr:col>5</xdr:col>
      <xdr:colOff>749300</xdr:colOff>
      <xdr:row>70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875A1B-6BA6-C841-8D85-45F882E45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12700</xdr:colOff>
      <xdr:row>50</xdr:row>
      <xdr:rowOff>152400</xdr:rowOff>
    </xdr:from>
    <xdr:to>
      <xdr:col>13</xdr:col>
      <xdr:colOff>50800</xdr:colOff>
      <xdr:row>70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0EFE63-8F06-394C-B8D3-EE1A15435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63500</xdr:colOff>
      <xdr:row>29</xdr:row>
      <xdr:rowOff>38100</xdr:rowOff>
    </xdr:from>
    <xdr:to>
      <xdr:col>20</xdr:col>
      <xdr:colOff>88900</xdr:colOff>
      <xdr:row>49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9D9A68-FCE5-7349-A132-1912D668C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50</xdr:row>
      <xdr:rowOff>139700</xdr:rowOff>
    </xdr:from>
    <xdr:to>
      <xdr:col>20</xdr:col>
      <xdr:colOff>190500</xdr:colOff>
      <xdr:row>70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B2EBD32-864B-0349-A4EB-36095911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279400</xdr:colOff>
      <xdr:row>1</xdr:row>
      <xdr:rowOff>12700</xdr:rowOff>
    </xdr:from>
    <xdr:to>
      <xdr:col>34</xdr:col>
      <xdr:colOff>266700</xdr:colOff>
      <xdr:row>30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1CF7AB-A978-0247-9CFA-742C0471F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56</xdr:row>
      <xdr:rowOff>63500</xdr:rowOff>
    </xdr:from>
    <xdr:to>
      <xdr:col>8</xdr:col>
      <xdr:colOff>63500</xdr:colOff>
      <xdr:row>85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A2C787-0F31-FE47-9870-D7905EBAE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292100</xdr:colOff>
      <xdr:row>30</xdr:row>
      <xdr:rowOff>114300</xdr:rowOff>
    </xdr:from>
    <xdr:to>
      <xdr:col>34</xdr:col>
      <xdr:colOff>279400</xdr:colOff>
      <xdr:row>59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9CD5C2-FAA6-DD44-B766-2CA4E07DA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165100</xdr:colOff>
      <xdr:row>86</xdr:row>
      <xdr:rowOff>0</xdr:rowOff>
    </xdr:from>
    <xdr:to>
      <xdr:col>16</xdr:col>
      <xdr:colOff>165100</xdr:colOff>
      <xdr:row>120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41B3C3-D3AC-5347-862A-E59CFDB9B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56</xdr:row>
      <xdr:rowOff>88900</xdr:rowOff>
    </xdr:from>
    <xdr:to>
      <xdr:col>16</xdr:col>
      <xdr:colOff>152400</xdr:colOff>
      <xdr:row>85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005D01-6FC4-7C43-B5F8-61AD2F839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254000</xdr:colOff>
      <xdr:row>56</xdr:row>
      <xdr:rowOff>114300</xdr:rowOff>
    </xdr:from>
    <xdr:to>
      <xdr:col>24</xdr:col>
      <xdr:colOff>241300</xdr:colOff>
      <xdr:row>85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704FB87-969E-624D-ADBD-19DE703A7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86</xdr:row>
      <xdr:rowOff>38100</xdr:rowOff>
    </xdr:from>
    <xdr:to>
      <xdr:col>8</xdr:col>
      <xdr:colOff>101600</xdr:colOff>
      <xdr:row>120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86E1C3-238E-2F47-AA9C-9DD98C993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241300</xdr:colOff>
      <xdr:row>86</xdr:row>
      <xdr:rowOff>25400</xdr:rowOff>
    </xdr:from>
    <xdr:to>
      <xdr:col>24</xdr:col>
      <xdr:colOff>228600</xdr:colOff>
      <xdr:row>120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62DD8CE-33C9-1743-9657-7A7C67BAD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177800</xdr:colOff>
      <xdr:row>121</xdr:row>
      <xdr:rowOff>50800</xdr:rowOff>
    </xdr:from>
    <xdr:to>
      <xdr:col>16</xdr:col>
      <xdr:colOff>165100</xdr:colOff>
      <xdr:row>144</xdr:row>
      <xdr:rowOff>177800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BD6499-94F7-A74E-8004-2FEA03D6E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GON%20PPO4%20Calculations/PARAGON%20PPO4%20Calculations%20with%20final%20C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Karin"/>
      <sheetName val="LT PIT Karin Data"/>
      <sheetName val="PARAGON LT KCl CN Final"/>
      <sheetName val="PIT KCl Volume Calculations"/>
      <sheetName val="PARAGON LT KCl PPO4"/>
      <sheetName val="LT KCl POC N PPO4"/>
      <sheetName val="PARAGON LT DEAD CN Final"/>
      <sheetName val="Dead PIT Volume Calculations"/>
      <sheetName val="PARAGON LT DEAD PPO4"/>
      <sheetName val="LT Dead POC N PPO4"/>
      <sheetName val="LT KCl &amp; Dead POC N PPO4"/>
      <sheetName val="net traps Karin Data"/>
      <sheetName val="PARAGON PPO4 Net Traps Calc."/>
      <sheetName val="Net Trap Flux CNP Summary"/>
      <sheetName val="Net Trap Flux CNP TM vs "/>
      <sheetName val="PIT vs Net"/>
      <sheetName val="Net Trap vs PIT a Day"/>
      <sheetName val="Split Variabi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B16" t="str">
            <v>Split 1</v>
          </cell>
          <cell r="H16">
            <v>4.1280953443428716</v>
          </cell>
          <cell r="M16">
            <v>0.48834622707193331</v>
          </cell>
          <cell r="N16">
            <v>9.8580130816530573</v>
          </cell>
          <cell r="P16">
            <v>3.9976452232482709</v>
          </cell>
          <cell r="Q16">
            <v>0.46386388958956537</v>
          </cell>
          <cell r="R16">
            <v>10.051156042829454</v>
          </cell>
        </row>
        <row r="17">
          <cell r="B17" t="str">
            <v>Split 2</v>
          </cell>
          <cell r="H17">
            <v>4.063898160060762</v>
          </cell>
          <cell r="M17">
            <v>0.46493682071429071</v>
          </cell>
          <cell r="N17">
            <v>10.193336988211483</v>
          </cell>
          <cell r="P17">
            <v>3.9976452232482709</v>
          </cell>
          <cell r="Q17">
            <v>0.46386388958956537</v>
          </cell>
          <cell r="R17">
            <v>10.051156042829454</v>
          </cell>
        </row>
        <row r="18">
          <cell r="B18" t="str">
            <v>Split 3</v>
          </cell>
          <cell r="H18">
            <v>4.3235721638985112</v>
          </cell>
          <cell r="M18">
            <v>0.47761691582468052</v>
          </cell>
          <cell r="N18">
            <v>10.556756874047517</v>
          </cell>
          <cell r="P18">
            <v>3.9976452232482709</v>
          </cell>
          <cell r="Q18">
            <v>0.46386388958956537</v>
          </cell>
          <cell r="R18">
            <v>10.051156042829454</v>
          </cell>
        </row>
        <row r="19">
          <cell r="B19" t="str">
            <v>Split 4</v>
          </cell>
          <cell r="H19">
            <v>3.598648903184797</v>
          </cell>
          <cell r="M19">
            <v>0.42592114345155291</v>
          </cell>
          <cell r="N19">
            <v>9.8532110489053046</v>
          </cell>
          <cell r="P19">
            <v>3.9976452232482709</v>
          </cell>
          <cell r="Q19">
            <v>0.46386388958956537</v>
          </cell>
          <cell r="R19">
            <v>10.051156042829454</v>
          </cell>
        </row>
        <row r="20">
          <cell r="B20" t="str">
            <v>Split 5</v>
          </cell>
          <cell r="H20">
            <v>3.8731098989077499</v>
          </cell>
          <cell r="M20">
            <v>0.45420750946703781</v>
          </cell>
          <cell r="N20">
            <v>9.9442725194421424</v>
          </cell>
          <cell r="P20">
            <v>3.9976452232482709</v>
          </cell>
          <cell r="Q20">
            <v>0.46386388958956537</v>
          </cell>
          <cell r="R20">
            <v>10.051156042829454</v>
          </cell>
        </row>
        <row r="21">
          <cell r="B21" t="str">
            <v>Split 6</v>
          </cell>
          <cell r="H21">
            <v>3.7111743048478214</v>
          </cell>
          <cell r="M21">
            <v>0.42201957572527926</v>
          </cell>
          <cell r="N21">
            <v>10.255250273107661</v>
          </cell>
          <cell r="P21">
            <v>3.9976452232482709</v>
          </cell>
          <cell r="Q21">
            <v>0.46386388958956537</v>
          </cell>
          <cell r="R21">
            <v>10.051156042829454</v>
          </cell>
        </row>
        <row r="22">
          <cell r="B22" t="str">
            <v>Split 7</v>
          </cell>
          <cell r="H22">
            <v>3.791601114369791</v>
          </cell>
          <cell r="M22">
            <v>0.44250280628821648</v>
          </cell>
          <cell r="N22">
            <v>9.9924991603022111</v>
          </cell>
          <cell r="P22">
            <v>3.9976452232482709</v>
          </cell>
          <cell r="Q22">
            <v>0.46386388958956537</v>
          </cell>
          <cell r="R22">
            <v>10.051156042829454</v>
          </cell>
        </row>
        <row r="23">
          <cell r="B23" t="str">
            <v>Split 8</v>
          </cell>
          <cell r="H23">
            <v>4.1601939364839273</v>
          </cell>
          <cell r="M23">
            <v>0.4971247544560492</v>
          </cell>
          <cell r="N23">
            <v>9.7592331761891007</v>
          </cell>
          <cell r="P23">
            <v>3.9976452232482709</v>
          </cell>
          <cell r="Q23">
            <v>0.46386388958956537</v>
          </cell>
          <cell r="R23">
            <v>10.051156042829454</v>
          </cell>
        </row>
        <row r="24">
          <cell r="B24" t="str">
            <v>Split 9</v>
          </cell>
          <cell r="H24">
            <v>4.2961621301600816</v>
          </cell>
          <cell r="M24">
            <v>0.48932161900350168</v>
          </cell>
          <cell r="N24">
            <v>10.238910954203803</v>
          </cell>
          <cell r="P24">
            <v>3.9976452232482709</v>
          </cell>
          <cell r="Q24">
            <v>0.46386388958956537</v>
          </cell>
          <cell r="R24">
            <v>10.051156042829454</v>
          </cell>
        </row>
        <row r="25">
          <cell r="B25" t="str">
            <v>Split 10</v>
          </cell>
          <cell r="H25">
            <v>4.029996276226389</v>
          </cell>
          <cell r="M25">
            <v>0.47664152389311198</v>
          </cell>
          <cell r="N25">
            <v>9.8600763522322676</v>
          </cell>
          <cell r="P25">
            <v>3.9976452232482709</v>
          </cell>
          <cell r="Q25">
            <v>0.46386388958956537</v>
          </cell>
          <cell r="R25">
            <v>10.051156042829454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710E-EED5-9C45-9ED1-02F3FFBE62BD}">
  <sheetPr codeName="Sheet11"/>
  <dimension ref="A1:R29"/>
  <sheetViews>
    <sheetView tabSelected="1" workbookViewId="0">
      <selection activeCell="A4" sqref="A4"/>
    </sheetView>
  </sheetViews>
  <sheetFormatPr baseColWidth="10" defaultRowHeight="13"/>
  <cols>
    <col min="1" max="1" width="10.83203125" style="1"/>
    <col min="2" max="2" width="21.1640625" style="1" customWidth="1"/>
    <col min="3" max="3" width="10.1640625" style="1" customWidth="1"/>
    <col min="4" max="16384" width="10.83203125" style="1"/>
  </cols>
  <sheetData>
    <row r="1" spans="1:18">
      <c r="A1" s="15" t="s">
        <v>55</v>
      </c>
      <c r="B1" s="15" t="s">
        <v>56</v>
      </c>
    </row>
    <row r="2" spans="1:18">
      <c r="A2" s="12" t="s">
        <v>57</v>
      </c>
      <c r="B2" s="16">
        <f>((1.1938/2)^2*3.14159)</f>
        <v>1.1193158758799</v>
      </c>
    </row>
    <row r="3" spans="1:18">
      <c r="A3" s="12"/>
      <c r="B3" s="16"/>
    </row>
    <row r="4" spans="1:18">
      <c r="A4" s="12"/>
      <c r="B4" s="16"/>
      <c r="D4" s="12"/>
      <c r="E4" s="14" t="s">
        <v>58</v>
      </c>
      <c r="J4" s="14" t="s">
        <v>58</v>
      </c>
    </row>
    <row r="5" spans="1:18">
      <c r="A5" s="12"/>
      <c r="B5" s="16"/>
      <c r="C5" s="12" t="s">
        <v>59</v>
      </c>
      <c r="D5" s="12"/>
      <c r="E5" s="12" t="s">
        <v>60</v>
      </c>
      <c r="J5" s="12" t="s">
        <v>61</v>
      </c>
    </row>
    <row r="6" spans="1:18">
      <c r="B6" s="1" t="s">
        <v>62</v>
      </c>
      <c r="C6" s="1">
        <v>70</v>
      </c>
      <c r="E6" s="5">
        <v>22.737200465991325</v>
      </c>
      <c r="J6" s="5">
        <v>2.2681556531859455</v>
      </c>
    </row>
    <row r="7" spans="1:18">
      <c r="B7" s="1" t="s">
        <v>63</v>
      </c>
      <c r="C7" s="1">
        <v>70</v>
      </c>
      <c r="E7" s="5">
        <v>25.53275790033452</v>
      </c>
      <c r="J7" s="5">
        <v>2.6461815953836032</v>
      </c>
    </row>
    <row r="8" spans="1:18">
      <c r="B8" s="1" t="s">
        <v>64</v>
      </c>
      <c r="C8" s="1">
        <v>70</v>
      </c>
      <c r="E8" s="5">
        <v>24.414534926597241</v>
      </c>
      <c r="F8" s="5"/>
      <c r="G8" s="5"/>
      <c r="H8" s="5"/>
      <c r="I8" s="5"/>
      <c r="J8" s="5">
        <v>2.016138358387507</v>
      </c>
    </row>
    <row r="9" spans="1:18">
      <c r="B9" s="1" t="s">
        <v>26</v>
      </c>
      <c r="E9" s="5">
        <f>AVERAGE(E6:E8)</f>
        <v>24.228164430974363</v>
      </c>
      <c r="F9" s="5"/>
      <c r="G9" s="5"/>
      <c r="H9" s="5"/>
      <c r="I9" s="5"/>
      <c r="J9" s="5">
        <f>AVERAGE(J6:J8)</f>
        <v>2.3101585356523517</v>
      </c>
    </row>
    <row r="10" spans="1:18">
      <c r="B10" s="1" t="s">
        <v>13</v>
      </c>
      <c r="E10" s="5">
        <f>STDEV(E6:E8)</f>
        <v>1.4070663855720933</v>
      </c>
      <c r="F10" s="5"/>
      <c r="G10" s="5"/>
      <c r="H10" s="5"/>
      <c r="I10" s="5"/>
      <c r="J10" s="5">
        <f>STDEV(J6:J8)</f>
        <v>0.31711480842550677</v>
      </c>
    </row>
    <row r="13" spans="1:18">
      <c r="B13" s="1" t="s">
        <v>65</v>
      </c>
      <c r="E13" s="5"/>
      <c r="F13" s="5"/>
      <c r="G13" s="14" t="s">
        <v>66</v>
      </c>
      <c r="H13" s="5"/>
      <c r="I13" s="5"/>
      <c r="J13" s="5"/>
      <c r="K13" s="5"/>
      <c r="L13" s="14" t="s">
        <v>66</v>
      </c>
      <c r="M13" s="5"/>
      <c r="N13" s="17" t="s">
        <v>67</v>
      </c>
      <c r="P13" s="12" t="s">
        <v>26</v>
      </c>
      <c r="Q13" s="12" t="s">
        <v>26</v>
      </c>
      <c r="R13" s="12" t="s">
        <v>26</v>
      </c>
    </row>
    <row r="14" spans="1:18" ht="28">
      <c r="A14" s="1" t="s">
        <v>19</v>
      </c>
      <c r="C14" s="18"/>
      <c r="D14" s="18" t="s">
        <v>68</v>
      </c>
      <c r="E14" s="19" t="s">
        <v>58</v>
      </c>
      <c r="F14" s="19" t="s">
        <v>67</v>
      </c>
      <c r="G14" s="18" t="s">
        <v>69</v>
      </c>
      <c r="H14" s="19" t="s">
        <v>53</v>
      </c>
      <c r="I14" s="19"/>
      <c r="J14" s="19" t="s">
        <v>58</v>
      </c>
      <c r="K14" s="19" t="s">
        <v>67</v>
      </c>
      <c r="L14" s="18" t="s">
        <v>70</v>
      </c>
      <c r="M14" s="19" t="s">
        <v>52</v>
      </c>
      <c r="N14" s="18" t="s">
        <v>71</v>
      </c>
      <c r="O14" s="18"/>
      <c r="P14" s="19" t="s">
        <v>53</v>
      </c>
      <c r="Q14" s="19" t="s">
        <v>52</v>
      </c>
      <c r="R14" s="18" t="s">
        <v>71</v>
      </c>
    </row>
    <row r="15" spans="1:18" ht="42">
      <c r="B15" s="1" t="s">
        <v>72</v>
      </c>
      <c r="C15" s="18" t="s">
        <v>59</v>
      </c>
      <c r="D15" s="18" t="s">
        <v>73</v>
      </c>
      <c r="E15" s="18" t="s">
        <v>60</v>
      </c>
      <c r="F15" s="18" t="s">
        <v>60</v>
      </c>
      <c r="G15" s="18" t="s">
        <v>74</v>
      </c>
      <c r="H15" s="19" t="s">
        <v>20</v>
      </c>
      <c r="I15" s="19"/>
      <c r="J15" s="18" t="s">
        <v>61</v>
      </c>
      <c r="K15" s="18" t="s">
        <v>61</v>
      </c>
      <c r="L15" s="18" t="s">
        <v>74</v>
      </c>
      <c r="M15" s="19" t="s">
        <v>20</v>
      </c>
      <c r="N15" s="18" t="s">
        <v>49</v>
      </c>
      <c r="O15" s="18"/>
      <c r="P15" s="19" t="s">
        <v>20</v>
      </c>
      <c r="Q15" s="19" t="s">
        <v>20</v>
      </c>
      <c r="R15" s="18" t="s">
        <v>49</v>
      </c>
    </row>
    <row r="16" spans="1:18">
      <c r="A16" s="1">
        <v>150</v>
      </c>
      <c r="B16" s="1" t="s">
        <v>75</v>
      </c>
      <c r="C16" s="1">
        <v>70</v>
      </c>
      <c r="D16" s="5">
        <v>1.1541666666744299</v>
      </c>
      <c r="E16" s="5">
        <v>557.52733765584469</v>
      </c>
      <c r="F16" s="5">
        <f>E16-$E$9</f>
        <v>533.29917322487029</v>
      </c>
      <c r="G16" s="5">
        <f>F16*10</f>
        <v>5332.9917322487026</v>
      </c>
      <c r="H16" s="5">
        <f>(G16/1000)/$B$2/D16</f>
        <v>4.1280953443428716</v>
      </c>
      <c r="J16" s="5">
        <v>65.39848800019476</v>
      </c>
      <c r="K16" s="5">
        <f>J16-$J$9</f>
        <v>63.088329464542412</v>
      </c>
      <c r="L16" s="5">
        <f>K16*10</f>
        <v>630.88329464542414</v>
      </c>
      <c r="M16" s="5">
        <f>(L16/1000)/$B$2/D16</f>
        <v>0.48834622707193331</v>
      </c>
      <c r="N16" s="5">
        <f>(H16/12.0107)/(M16/14.0067)</f>
        <v>9.8580130816530573</v>
      </c>
      <c r="P16" s="5">
        <v>3.9976452232482709</v>
      </c>
      <c r="Q16" s="5">
        <v>0.46386388958956537</v>
      </c>
      <c r="R16" s="5">
        <v>10.051156042829454</v>
      </c>
    </row>
    <row r="17" spans="1:18">
      <c r="A17" s="1">
        <v>150</v>
      </c>
      <c r="B17" s="1" t="s">
        <v>76</v>
      </c>
      <c r="C17" s="1">
        <v>70</v>
      </c>
      <c r="D17" s="5">
        <v>1.1541666666744299</v>
      </c>
      <c r="E17" s="5">
        <v>549.23385060062651</v>
      </c>
      <c r="F17" s="5">
        <f>E17-$E$9</f>
        <v>525.00568616965211</v>
      </c>
      <c r="G17" s="5">
        <f>F17*10</f>
        <v>5250.0568616965211</v>
      </c>
      <c r="H17" s="5">
        <f>(G17/1000)/$B$2/D17</f>
        <v>4.063898160060762</v>
      </c>
      <c r="J17" s="5">
        <v>62.374280462613505</v>
      </c>
      <c r="K17" s="5">
        <f>J17-$J$9</f>
        <v>60.064121926961157</v>
      </c>
      <c r="L17" s="5">
        <f t="shared" ref="L17:L25" si="0">K17*10</f>
        <v>600.64121926961161</v>
      </c>
      <c r="M17" s="5">
        <f>(L17/1000)/$B$2/D17</f>
        <v>0.46493682071429071</v>
      </c>
      <c r="N17" s="5">
        <f>(H17/12.0107)/(M17/14.0067)</f>
        <v>10.193336988211483</v>
      </c>
      <c r="P17" s="5">
        <v>3.9976452232482709</v>
      </c>
      <c r="Q17" s="5">
        <v>0.46386388958956537</v>
      </c>
      <c r="R17" s="5">
        <v>10.051156042829454</v>
      </c>
    </row>
    <row r="18" spans="1:18">
      <c r="A18" s="1">
        <v>150</v>
      </c>
      <c r="B18" s="1" t="s">
        <v>77</v>
      </c>
      <c r="C18" s="1">
        <v>70</v>
      </c>
      <c r="D18" s="5">
        <v>1.1541666666744299</v>
      </c>
      <c r="E18" s="5">
        <v>582.78053981274491</v>
      </c>
      <c r="F18" s="5">
        <f>E18-$E$9</f>
        <v>558.5523753817705</v>
      </c>
      <c r="G18" s="5">
        <f>F18*10</f>
        <v>5585.5237538177053</v>
      </c>
      <c r="H18" s="5">
        <f>(G18/1000)/$B$2/D18</f>
        <v>4.3235721638985112</v>
      </c>
      <c r="J18" s="5">
        <v>64.012392878803354</v>
      </c>
      <c r="K18" s="5">
        <f>J18-$J$9</f>
        <v>61.702234343151005</v>
      </c>
      <c r="L18" s="5">
        <f t="shared" si="0"/>
        <v>617.02234343151008</v>
      </c>
      <c r="M18" s="5">
        <f>(L18/1000)/$B$2/D18</f>
        <v>0.47761691582468052</v>
      </c>
      <c r="N18" s="5">
        <f>(H18/12.0107)/(M18/14.0067)</f>
        <v>10.556756874047517</v>
      </c>
      <c r="P18" s="5">
        <v>3.9976452232482709</v>
      </c>
      <c r="Q18" s="5">
        <v>0.46386388958956537</v>
      </c>
      <c r="R18" s="5">
        <v>10.051156042829454</v>
      </c>
    </row>
    <row r="19" spans="1:18">
      <c r="A19" s="1">
        <v>150</v>
      </c>
      <c r="B19" s="1" t="s">
        <v>78</v>
      </c>
      <c r="C19" s="1">
        <v>70</v>
      </c>
      <c r="D19" s="5">
        <v>1.1541666666744299</v>
      </c>
      <c r="E19" s="5">
        <v>489.1293657622478</v>
      </c>
      <c r="F19" s="5">
        <f>E19-$E$9</f>
        <v>464.90120133127346</v>
      </c>
      <c r="G19" s="5">
        <f>F19*10</f>
        <v>4649.0120133127348</v>
      </c>
      <c r="H19" s="5">
        <f>(G19/1000)/$B$2/D19</f>
        <v>3.598648903184797</v>
      </c>
      <c r="J19" s="5">
        <v>57.333934566644736</v>
      </c>
      <c r="K19" s="5">
        <f>J19-$J$9</f>
        <v>55.023776030992387</v>
      </c>
      <c r="L19" s="5">
        <f t="shared" si="0"/>
        <v>550.23776030992383</v>
      </c>
      <c r="M19" s="5">
        <f>(L19/1000)/$B$2/D19</f>
        <v>0.42592114345155291</v>
      </c>
      <c r="N19" s="5">
        <f>(H19/12.0107)/(M19/14.0067)</f>
        <v>9.8532110489053046</v>
      </c>
      <c r="P19" s="5">
        <v>3.9976452232482709</v>
      </c>
      <c r="Q19" s="5">
        <v>0.46386388958956537</v>
      </c>
      <c r="R19" s="5">
        <v>10.051156042829454</v>
      </c>
    </row>
    <row r="20" spans="1:18">
      <c r="A20" s="1">
        <v>150</v>
      </c>
      <c r="B20" s="1" t="s">
        <v>79</v>
      </c>
      <c r="C20" s="1">
        <v>70</v>
      </c>
      <c r="D20" s="5">
        <v>1.1541666666744299</v>
      </c>
      <c r="E20" s="5">
        <v>524.58635255450065</v>
      </c>
      <c r="F20" s="5">
        <f>E20-$E$9</f>
        <v>500.3581881235263</v>
      </c>
      <c r="G20" s="5">
        <f>F20*10</f>
        <v>5003.5818812352627</v>
      </c>
      <c r="H20" s="5">
        <f>(G20/1000)/$B$2/D20</f>
        <v>3.8731098989077499</v>
      </c>
      <c r="J20" s="5">
        <v>60.988185341222092</v>
      </c>
      <c r="K20" s="5">
        <f>J20-$J$9</f>
        <v>58.678026805569743</v>
      </c>
      <c r="L20" s="5">
        <f t="shared" si="0"/>
        <v>586.78026805569743</v>
      </c>
      <c r="M20" s="5">
        <f>(L20/1000)/$B$2/D20</f>
        <v>0.45420750946703781</v>
      </c>
      <c r="N20" s="5">
        <f>(H20/12.0107)/(M20/14.0067)</f>
        <v>9.9442725194421424</v>
      </c>
      <c r="P20" s="5">
        <v>3.9976452232482709</v>
      </c>
      <c r="Q20" s="5">
        <v>0.46386388958956537</v>
      </c>
      <c r="R20" s="5">
        <v>10.051156042829454</v>
      </c>
    </row>
    <row r="21" spans="1:18">
      <c r="A21" s="1">
        <v>150</v>
      </c>
      <c r="B21" s="1" t="s">
        <v>80</v>
      </c>
      <c r="C21" s="1">
        <v>70</v>
      </c>
      <c r="D21" s="5">
        <v>1.1541666666744299</v>
      </c>
      <c r="E21" s="5">
        <v>503.66626442083242</v>
      </c>
      <c r="F21" s="5">
        <f>E21-$E$9</f>
        <v>479.43809998985807</v>
      </c>
      <c r="G21" s="5">
        <f>F21*10</f>
        <v>4794.3809998985807</v>
      </c>
      <c r="H21" s="5">
        <f>(G21/1000)/$B$2/D21</f>
        <v>3.7111743048478214</v>
      </c>
      <c r="J21" s="5">
        <v>56.829899977047859</v>
      </c>
      <c r="K21" s="5">
        <f>J21-$J$9</f>
        <v>54.51974144139551</v>
      </c>
      <c r="L21" s="5">
        <f t="shared" si="0"/>
        <v>545.19741441395513</v>
      </c>
      <c r="M21" s="5">
        <f>(L21/1000)/$B$2/D21</f>
        <v>0.42201957572527926</v>
      </c>
      <c r="N21" s="5">
        <f>(H21/12.0107)/(M21/14.0067)</f>
        <v>10.255250273107661</v>
      </c>
      <c r="P21" s="5">
        <v>3.9976452232482709</v>
      </c>
      <c r="Q21" s="5">
        <v>0.46386388958956537</v>
      </c>
      <c r="R21" s="5">
        <v>10.051156042829454</v>
      </c>
    </row>
    <row r="22" spans="1:18">
      <c r="A22" s="1">
        <v>150</v>
      </c>
      <c r="B22" s="1" t="s">
        <v>81</v>
      </c>
      <c r="C22" s="1">
        <v>70</v>
      </c>
      <c r="D22" s="5">
        <v>1.1541666666744299</v>
      </c>
      <c r="E22" s="5">
        <v>514.05641955180795</v>
      </c>
      <c r="F22" s="5">
        <f>E22-$E$9</f>
        <v>489.8282551208336</v>
      </c>
      <c r="G22" s="5">
        <f>F22*10</f>
        <v>4898.2825512083364</v>
      </c>
      <c r="H22" s="5">
        <f>(G22/1000)/$B$2/D22</f>
        <v>3.791601114369791</v>
      </c>
      <c r="J22" s="5">
        <v>59.476081572431461</v>
      </c>
      <c r="K22" s="5">
        <f>J22-$J$9</f>
        <v>57.165923036779112</v>
      </c>
      <c r="L22" s="5">
        <f t="shared" si="0"/>
        <v>571.65923036779111</v>
      </c>
      <c r="M22" s="5">
        <f>(L22/1000)/$B$2/D22</f>
        <v>0.44250280628821648</v>
      </c>
      <c r="N22" s="5">
        <f>(H22/12.0107)/(M22/14.0067)</f>
        <v>9.9924991603022111</v>
      </c>
      <c r="P22" s="5">
        <v>3.9976452232482709</v>
      </c>
      <c r="Q22" s="5">
        <v>0.46386388958956537</v>
      </c>
      <c r="R22" s="5">
        <v>10.051156042829454</v>
      </c>
    </row>
    <row r="23" spans="1:18">
      <c r="A23" s="1">
        <v>150</v>
      </c>
      <c r="B23" s="1" t="s">
        <v>82</v>
      </c>
      <c r="C23" s="1">
        <v>70</v>
      </c>
      <c r="D23" s="5">
        <v>1.1541666666744299</v>
      </c>
      <c r="E23" s="5">
        <v>561.67408118345372</v>
      </c>
      <c r="F23" s="5">
        <f>E23-$E$9</f>
        <v>537.44591675247932</v>
      </c>
      <c r="G23" s="5">
        <f>F23*10</f>
        <v>5374.459167524793</v>
      </c>
      <c r="H23" s="5">
        <f>(G23/1000)/$B$2/D23</f>
        <v>4.1601939364839273</v>
      </c>
      <c r="J23" s="5">
        <v>66.532565826787732</v>
      </c>
      <c r="K23" s="5">
        <f>J23-$J$9</f>
        <v>64.222407291135383</v>
      </c>
      <c r="L23" s="5">
        <f t="shared" si="0"/>
        <v>642.2240729113538</v>
      </c>
      <c r="M23" s="5">
        <f>(L23/1000)/$B$2/D23</f>
        <v>0.4971247544560492</v>
      </c>
      <c r="N23" s="5">
        <f>(H23/12.0107)/(M23/14.0067)</f>
        <v>9.7592331761891007</v>
      </c>
      <c r="P23" s="5">
        <v>3.9976452232482709</v>
      </c>
      <c r="Q23" s="5">
        <v>0.46386388958956537</v>
      </c>
      <c r="R23" s="5">
        <v>10.051156042829454</v>
      </c>
    </row>
    <row r="24" spans="1:18">
      <c r="A24" s="1">
        <v>150</v>
      </c>
      <c r="B24" s="1" t="s">
        <v>83</v>
      </c>
      <c r="C24" s="1">
        <v>70</v>
      </c>
      <c r="D24" s="5">
        <v>1.1541666666744299</v>
      </c>
      <c r="E24" s="5">
        <v>579.23950039591011</v>
      </c>
      <c r="F24" s="5">
        <f>E24-$E$9</f>
        <v>555.01133596493571</v>
      </c>
      <c r="G24" s="5">
        <f>F24*10</f>
        <v>5550.1133596493573</v>
      </c>
      <c r="H24" s="5">
        <f>(G24/1000)/$B$2/D24</f>
        <v>4.2961621301600816</v>
      </c>
      <c r="J24" s="5">
        <v>65.524496647593978</v>
      </c>
      <c r="K24" s="5">
        <f>J24-$J$9</f>
        <v>63.214338111941629</v>
      </c>
      <c r="L24" s="5">
        <f t="shared" si="0"/>
        <v>632.14338111941629</v>
      </c>
      <c r="M24" s="5">
        <f>(L24/1000)/$B$2/D24</f>
        <v>0.48932161900350168</v>
      </c>
      <c r="N24" s="5">
        <f>(H24/12.0107)/(M24/14.0067)</f>
        <v>10.238910954203803</v>
      </c>
      <c r="P24" s="5">
        <v>3.9976452232482709</v>
      </c>
      <c r="Q24" s="5">
        <v>0.46386388958956537</v>
      </c>
      <c r="R24" s="5">
        <v>10.051156042829454</v>
      </c>
    </row>
    <row r="25" spans="1:18">
      <c r="A25" s="1">
        <v>150</v>
      </c>
      <c r="B25" s="1" t="s">
        <v>84</v>
      </c>
      <c r="C25" s="1">
        <v>70</v>
      </c>
      <c r="D25" s="5">
        <v>1.1541666666744299</v>
      </c>
      <c r="E25" s="5">
        <v>544.8541439534888</v>
      </c>
      <c r="F25" s="5">
        <f>E25-$E$9</f>
        <v>520.6259795225144</v>
      </c>
      <c r="G25" s="5">
        <f>F25*10</f>
        <v>5206.2597952251435</v>
      </c>
      <c r="H25" s="5">
        <f>(G25/1000)/$B$2/D25</f>
        <v>4.029996276226389</v>
      </c>
      <c r="J25" s="5">
        <v>63.886384231404136</v>
      </c>
      <c r="K25" s="5">
        <f>J25-$J$9</f>
        <v>61.576225695751788</v>
      </c>
      <c r="L25" s="5">
        <f t="shared" si="0"/>
        <v>615.76225695751782</v>
      </c>
      <c r="M25" s="5">
        <f>(L25/1000)/$B$2/D25</f>
        <v>0.47664152389311198</v>
      </c>
      <c r="N25" s="5">
        <f>(H25/12.0107)/(M25/14.0067)</f>
        <v>9.8600763522322676</v>
      </c>
      <c r="P25" s="5">
        <v>3.9976452232482709</v>
      </c>
      <c r="Q25" s="5">
        <v>0.46386388958956537</v>
      </c>
      <c r="R25" s="5">
        <v>10.051156042829454</v>
      </c>
    </row>
    <row r="26" spans="1:18">
      <c r="D26" s="5"/>
      <c r="E26" s="5"/>
      <c r="F26" s="5"/>
      <c r="G26" s="5"/>
      <c r="H26" s="5"/>
      <c r="J26" s="5"/>
      <c r="K26" s="5"/>
      <c r="L26" s="5"/>
      <c r="M26" s="5"/>
      <c r="N26" s="5"/>
      <c r="P26" s="5"/>
      <c r="Q26" s="5"/>
      <c r="R26" s="5"/>
    </row>
    <row r="27" spans="1:18">
      <c r="B27" s="20" t="s">
        <v>26</v>
      </c>
      <c r="G27" s="5">
        <f>AVERAGE(G16:G25)</f>
        <v>5164.4662115817137</v>
      </c>
      <c r="H27" s="17">
        <f>AVERAGE(H16:H25)</f>
        <v>3.9976452232482709</v>
      </c>
      <c r="K27" s="5">
        <f>AVERAGE(K16:K25)</f>
        <v>59.925512414822016</v>
      </c>
      <c r="L27" s="5">
        <f>AVERAGE(L16:L25)</f>
        <v>599.25512414822003</v>
      </c>
      <c r="M27" s="17">
        <f>AVERAGE(M16:M25)</f>
        <v>0.46386388958956537</v>
      </c>
      <c r="N27" s="17">
        <f>AVERAGE(N16:N25)</f>
        <v>10.051156042829454</v>
      </c>
      <c r="P27" s="5"/>
      <c r="Q27" s="5"/>
      <c r="R27" s="5"/>
    </row>
    <row r="28" spans="1:18">
      <c r="B28" s="20" t="s">
        <v>25</v>
      </c>
      <c r="G28" s="5">
        <f>STDEV(G16:G25)</f>
        <v>317.45115732618513</v>
      </c>
      <c r="H28" s="17">
        <f>STDEV(H16:H25)</f>
        <v>0.24572860983264833</v>
      </c>
      <c r="K28" s="5">
        <f>STDEV(K16:K25)</f>
        <v>3.4577583096538351</v>
      </c>
      <c r="L28" s="5">
        <f>STDEV(L16:L25)</f>
        <v>34.577583096538355</v>
      </c>
      <c r="M28" s="17">
        <f>STDEV(M16:M25)</f>
        <v>2.6765381790543576E-2</v>
      </c>
      <c r="N28" s="17">
        <f>STDEV(N16:N25)</f>
        <v>0.2507401339752916</v>
      </c>
    </row>
    <row r="29" spans="1:18">
      <c r="B29" s="20" t="s">
        <v>24</v>
      </c>
      <c r="G29" s="10">
        <f>G28/G27</f>
        <v>6.1468338511785868E-2</v>
      </c>
      <c r="H29" s="21">
        <f>H28/H27</f>
        <v>6.1468338511785826E-2</v>
      </c>
      <c r="I29" s="10"/>
      <c r="J29" s="10"/>
      <c r="K29" s="10">
        <f>K28/K27</f>
        <v>5.7700938553820205E-2</v>
      </c>
      <c r="L29" s="10">
        <f>L28/L27</f>
        <v>5.7700938553820226E-2</v>
      </c>
      <c r="M29" s="21">
        <f>M28/M27</f>
        <v>5.7700938553820261E-2</v>
      </c>
      <c r="N29" s="21">
        <f>N28/N27</f>
        <v>2.4946397499635963E-2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40A7-77AF-0F41-BA87-347D269A2100}">
  <sheetPr codeName="Sheet13"/>
  <dimension ref="A1:X145"/>
  <sheetViews>
    <sheetView zoomScaleNormal="100" workbookViewId="0">
      <selection activeCell="A16" sqref="A16"/>
    </sheetView>
  </sheetViews>
  <sheetFormatPr baseColWidth="10" defaultRowHeight="13"/>
  <cols>
    <col min="1" max="16384" width="10.83203125" style="1"/>
  </cols>
  <sheetData>
    <row r="1" spans="1:23">
      <c r="A1" s="15" t="s">
        <v>54</v>
      </c>
    </row>
    <row r="2" spans="1:23" ht="16">
      <c r="A2" s="15" t="s">
        <v>23</v>
      </c>
      <c r="B2" s="12" t="s">
        <v>86</v>
      </c>
      <c r="C2" s="12" t="s">
        <v>86</v>
      </c>
      <c r="E2" s="14" t="s">
        <v>53</v>
      </c>
      <c r="G2" s="14" t="s">
        <v>52</v>
      </c>
      <c r="I2" s="12" t="s">
        <v>18</v>
      </c>
      <c r="L2" s="14" t="s">
        <v>17</v>
      </c>
      <c r="N2" s="14" t="s">
        <v>16</v>
      </c>
      <c r="O2" s="12" t="s">
        <v>15</v>
      </c>
      <c r="P2" s="14" t="s">
        <v>51</v>
      </c>
      <c r="R2" s="14" t="s">
        <v>14</v>
      </c>
      <c r="T2"/>
      <c r="U2" s="12"/>
      <c r="V2" s="12" t="s">
        <v>12</v>
      </c>
      <c r="W2" s="12" t="s">
        <v>11</v>
      </c>
    </row>
    <row r="3" spans="1:23" ht="16">
      <c r="A3" s="15" t="s">
        <v>21</v>
      </c>
      <c r="B3" s="12" t="s">
        <v>85</v>
      </c>
      <c r="C3" s="12" t="s">
        <v>50</v>
      </c>
      <c r="D3" s="12" t="s">
        <v>19</v>
      </c>
      <c r="E3" s="14" t="s">
        <v>20</v>
      </c>
      <c r="F3" s="13" t="s">
        <v>25</v>
      </c>
      <c r="G3" s="14" t="s">
        <v>20</v>
      </c>
      <c r="H3" s="13" t="s">
        <v>25</v>
      </c>
      <c r="I3" s="12" t="s">
        <v>49</v>
      </c>
      <c r="J3" s="13" t="s">
        <v>25</v>
      </c>
      <c r="L3" s="14" t="s">
        <v>20</v>
      </c>
      <c r="M3" s="13" t="s">
        <v>25</v>
      </c>
      <c r="N3" s="14" t="s">
        <v>20</v>
      </c>
      <c r="O3" s="12" t="s">
        <v>49</v>
      </c>
      <c r="R3" s="14" t="s">
        <v>20</v>
      </c>
      <c r="S3" s="13" t="s">
        <v>25</v>
      </c>
      <c r="T3"/>
      <c r="U3" s="12"/>
      <c r="V3" s="12" t="s">
        <v>49</v>
      </c>
      <c r="W3" s="12" t="s">
        <v>49</v>
      </c>
    </row>
    <row r="4" spans="1:23" ht="16">
      <c r="E4" s="5"/>
      <c r="F4" s="5"/>
      <c r="G4" s="5"/>
      <c r="H4" s="5"/>
      <c r="I4" s="5"/>
      <c r="J4" s="5"/>
      <c r="L4" s="5"/>
      <c r="M4" s="5"/>
      <c r="N4" s="5"/>
      <c r="O4" s="5"/>
      <c r="P4" s="8"/>
      <c r="T4"/>
    </row>
    <row r="5" spans="1:23" ht="16">
      <c r="E5" s="5"/>
      <c r="G5" s="5"/>
      <c r="L5" s="5"/>
      <c r="N5" s="5"/>
      <c r="T5"/>
    </row>
    <row r="6" spans="1:23" ht="16">
      <c r="A6" s="9">
        <v>44400</v>
      </c>
      <c r="B6" s="1">
        <v>1</v>
      </c>
      <c r="C6" s="1" t="s">
        <v>48</v>
      </c>
      <c r="D6" s="1">
        <v>150</v>
      </c>
      <c r="E6" s="5">
        <v>2.9815807458709727</v>
      </c>
      <c r="F6" s="5">
        <v>0.41561854565939094</v>
      </c>
      <c r="G6" s="5">
        <v>0.3203868206222098</v>
      </c>
      <c r="H6" s="5">
        <v>0</v>
      </c>
      <c r="I6" s="5">
        <v>10.852741031290037</v>
      </c>
      <c r="J6" s="5">
        <v>1.5128218312012138</v>
      </c>
      <c r="L6" s="5">
        <v>0.13864810695886121</v>
      </c>
      <c r="M6" s="5">
        <v>8.3233988337359181E-3</v>
      </c>
      <c r="N6" s="5">
        <v>2.8429326389121115</v>
      </c>
      <c r="O6" s="5">
        <v>10.348071821379516</v>
      </c>
      <c r="P6" s="8">
        <v>4.6501543569084071E-2</v>
      </c>
      <c r="R6" s="6">
        <v>2.1471927710340954E-2</v>
      </c>
      <c r="S6" s="6">
        <v>2.5192180381970368E-3</v>
      </c>
      <c r="T6"/>
      <c r="U6" s="5"/>
      <c r="V6" s="5">
        <f>(N6/12.0107)/(R6/30.9738)</f>
        <v>341.44574381745412</v>
      </c>
      <c r="W6" s="5">
        <f>(G6/14.0067)/(R6/30.9738)</f>
        <v>32.996074023376416</v>
      </c>
    </row>
    <row r="7" spans="1:23" ht="16">
      <c r="A7" s="9">
        <v>44400</v>
      </c>
      <c r="B7" s="1">
        <v>2</v>
      </c>
      <c r="C7" s="1" t="s">
        <v>47</v>
      </c>
      <c r="D7" s="1">
        <v>150</v>
      </c>
      <c r="E7" s="5">
        <v>4.174532777485795</v>
      </c>
      <c r="F7" s="5">
        <v>0.52840428824986152</v>
      </c>
      <c r="G7" s="5">
        <v>0.44262739934453227</v>
      </c>
      <c r="H7" s="5">
        <v>0.12093758168222683</v>
      </c>
      <c r="I7" s="5">
        <v>10.99859192419788</v>
      </c>
      <c r="J7" s="5">
        <v>2.5037527324314861</v>
      </c>
      <c r="L7" s="5">
        <v>0.16835238309692269</v>
      </c>
      <c r="M7" s="5">
        <v>5.913781924005608E-2</v>
      </c>
      <c r="N7" s="5">
        <v>4.0061803943888723</v>
      </c>
      <c r="O7" s="5">
        <v>10.555035900123618</v>
      </c>
      <c r="P7" s="8">
        <v>4.0328437233715209E-2</v>
      </c>
      <c r="R7" s="6">
        <v>3.8722166008882057E-2</v>
      </c>
      <c r="S7" s="6">
        <v>7.6389655398335088E-3</v>
      </c>
      <c r="T7"/>
      <c r="U7" s="5"/>
      <c r="V7" s="5">
        <f>(N7/12.0107)/(R7/30.9738)</f>
        <v>266.8068829295006</v>
      </c>
      <c r="W7" s="5">
        <f>(G7/14.0067)/(R7/30.9738)</f>
        <v>25.277685974178052</v>
      </c>
    </row>
    <row r="8" spans="1:23" ht="16">
      <c r="A8" s="9">
        <v>44401</v>
      </c>
      <c r="B8" s="1">
        <v>5</v>
      </c>
      <c r="C8" s="1" t="s">
        <v>46</v>
      </c>
      <c r="D8" s="1">
        <v>150</v>
      </c>
      <c r="E8" s="5">
        <v>2.2708756667904013</v>
      </c>
      <c r="F8" s="5">
        <v>0.59399146260068747</v>
      </c>
      <c r="G8" s="5">
        <v>0.36867959372032227</v>
      </c>
      <c r="H8" s="5">
        <v>1.7987937691195697E-2</v>
      </c>
      <c r="I8" s="5">
        <v>7.1830975426558714</v>
      </c>
      <c r="J8" s="5">
        <v>1.8749858389061369</v>
      </c>
      <c r="L8" s="5">
        <v>0.24083372919991852</v>
      </c>
      <c r="M8" s="5">
        <v>9.5185663043485177E-2</v>
      </c>
      <c r="N8" s="5">
        <v>2.0300419375904828</v>
      </c>
      <c r="O8" s="5">
        <v>6.4213067525640355</v>
      </c>
      <c r="P8" s="8">
        <v>0.10605324312638696</v>
      </c>
      <c r="R8" s="6">
        <v>3.5335495459582117E-2</v>
      </c>
      <c r="S8" s="6">
        <v>6.0442927665852915E-3</v>
      </c>
      <c r="T8"/>
      <c r="U8" s="5"/>
      <c r="V8" s="5">
        <f>(N8/12.0107)/(R8/30.9738)</f>
        <v>148.15625614790167</v>
      </c>
      <c r="W8" s="5">
        <f>(G8/14.0067)/(R8/30.9738)</f>
        <v>23.07260217536605</v>
      </c>
    </row>
    <row r="9" spans="1:23" ht="16">
      <c r="A9" s="9">
        <v>44401</v>
      </c>
      <c r="B9" s="1">
        <v>6</v>
      </c>
      <c r="C9" s="1" t="s">
        <v>45</v>
      </c>
      <c r="D9" s="1">
        <v>150</v>
      </c>
      <c r="E9" s="5">
        <v>4.0248036347033818</v>
      </c>
      <c r="F9" s="5">
        <v>0.64165693774904242</v>
      </c>
      <c r="G9" s="5">
        <v>0.53040509311707007</v>
      </c>
      <c r="H9" s="5">
        <v>9.152891555504869E-2</v>
      </c>
      <c r="I9" s="5">
        <v>8.8492103445033727</v>
      </c>
      <c r="J9" s="5">
        <v>0.32295547909786354</v>
      </c>
      <c r="L9" s="5">
        <v>0.17412689406728493</v>
      </c>
      <c r="M9" s="5">
        <v>1.4089094477981351E-2</v>
      </c>
      <c r="N9" s="5">
        <v>3.8506767406360969</v>
      </c>
      <c r="O9" s="5">
        <v>8.4663629680623558</v>
      </c>
      <c r="P9" s="8">
        <v>4.3263450809350519E-2</v>
      </c>
      <c r="R9" s="6">
        <v>4.5511383047384772E-2</v>
      </c>
      <c r="S9" s="6">
        <v>6.5942358363961888E-3</v>
      </c>
      <c r="T9"/>
      <c r="U9" s="5"/>
      <c r="V9" s="5">
        <f>(N9/12.0107)/(R9/30.9738)</f>
        <v>218.19419822196204</v>
      </c>
      <c r="W9" s="5">
        <f>(G9/14.0067)/(R9/30.9738)</f>
        <v>25.771892729505641</v>
      </c>
    </row>
    <row r="10" spans="1:23" ht="16">
      <c r="A10" s="9">
        <v>44402</v>
      </c>
      <c r="B10" s="1">
        <v>11</v>
      </c>
      <c r="C10" s="1" t="s">
        <v>44</v>
      </c>
      <c r="D10" s="1">
        <v>150</v>
      </c>
      <c r="E10" s="5">
        <v>4.9565180028323361</v>
      </c>
      <c r="F10" s="5"/>
      <c r="G10" s="5">
        <v>0.50745584793617526</v>
      </c>
      <c r="H10" s="5"/>
      <c r="I10" s="5">
        <v>11.390582494844413</v>
      </c>
      <c r="J10" s="5"/>
      <c r="L10" s="5">
        <v>0.28239659514151016</v>
      </c>
      <c r="M10" s="5"/>
      <c r="N10" s="5">
        <v>4.6741214076908264</v>
      </c>
      <c r="O10" s="5">
        <v>10.741606396828743</v>
      </c>
      <c r="P10" s="8">
        <v>5.6974794599785251E-2</v>
      </c>
      <c r="R10" s="6">
        <v>6.6819265154898652E-2</v>
      </c>
      <c r="S10" s="6">
        <v>2.394468945230057E-2</v>
      </c>
      <c r="T10"/>
      <c r="U10" s="5"/>
      <c r="V10" s="5">
        <f>(N10/12.0107)/(R10/30.9738)</f>
        <v>180.39498665473167</v>
      </c>
      <c r="W10" s="5">
        <f>(G10/14.0067)/(R10/30.9738)</f>
        <v>16.794041783916963</v>
      </c>
    </row>
    <row r="11" spans="1:23" ht="16">
      <c r="A11" s="9">
        <v>44402</v>
      </c>
      <c r="B11" s="1">
        <v>12</v>
      </c>
      <c r="C11" s="1" t="s">
        <v>43</v>
      </c>
      <c r="D11" s="1">
        <v>150</v>
      </c>
      <c r="E11" s="5">
        <v>4.964231331926201</v>
      </c>
      <c r="F11" s="5"/>
      <c r="G11" s="5">
        <v>0.54865964334493433</v>
      </c>
      <c r="H11" s="5"/>
      <c r="I11" s="5">
        <v>10.551555847943231</v>
      </c>
      <c r="J11" s="5"/>
      <c r="L11" s="5">
        <v>0.25944679459046494</v>
      </c>
      <c r="M11" s="5"/>
      <c r="N11" s="5">
        <v>4.704784537335736</v>
      </c>
      <c r="O11" s="5">
        <v>10.000097392515263</v>
      </c>
      <c r="P11" s="8">
        <v>5.2263236187624525E-2</v>
      </c>
      <c r="R11" s="6">
        <v>4.3504240788830528E-2</v>
      </c>
      <c r="S11" s="6">
        <v>3.975971569879797E-3</v>
      </c>
      <c r="T11"/>
      <c r="U11" s="5"/>
      <c r="V11" s="5">
        <f>(N11/12.0107)/(R11/30.9738)</f>
        <v>278.89088175958523</v>
      </c>
      <c r="W11" s="5">
        <f>(G11/14.0067)/(R11/30.9738)</f>
        <v>27.888816559759277</v>
      </c>
    </row>
    <row r="12" spans="1:23" ht="16">
      <c r="A12" s="9">
        <v>44403</v>
      </c>
      <c r="B12" s="1">
        <v>16</v>
      </c>
      <c r="C12" s="1" t="s">
        <v>42</v>
      </c>
      <c r="D12" s="1">
        <v>150</v>
      </c>
      <c r="E12" s="5">
        <v>3.6717001652814476</v>
      </c>
      <c r="F12" s="5"/>
      <c r="G12" s="5">
        <v>0.35325415749067729</v>
      </c>
      <c r="H12" s="5"/>
      <c r="I12" s="5">
        <v>12.121250728359851</v>
      </c>
      <c r="J12" s="5"/>
      <c r="L12" s="5">
        <v>0.53559713446516544</v>
      </c>
      <c r="M12" s="5"/>
      <c r="N12" s="5">
        <v>3.1361030308162823</v>
      </c>
      <c r="O12" s="5">
        <v>10.353103313265651</v>
      </c>
      <c r="P12" s="8">
        <v>0.14587169713083317</v>
      </c>
      <c r="R12" s="6">
        <v>4.9669684434247421E-2</v>
      </c>
      <c r="S12" s="6">
        <v>2.1673998287853016E-2</v>
      </c>
      <c r="T12"/>
      <c r="U12" s="5"/>
      <c r="V12" s="5">
        <f>(N12/12.0107)/(R12/30.9738)</f>
        <v>162.82650150555494</v>
      </c>
      <c r="W12" s="5">
        <f>(G12/14.0067)/(R12/30.9738)</f>
        <v>15.727313499993947</v>
      </c>
    </row>
    <row r="13" spans="1:23" ht="16">
      <c r="A13" s="9">
        <v>44403</v>
      </c>
      <c r="B13" s="1">
        <v>17</v>
      </c>
      <c r="C13" s="1" t="s">
        <v>41</v>
      </c>
      <c r="D13" s="1">
        <v>150</v>
      </c>
      <c r="E13" s="5">
        <v>3.9185560943004938</v>
      </c>
      <c r="F13" s="5"/>
      <c r="G13" s="5">
        <v>0.44926533653787515</v>
      </c>
      <c r="H13" s="5"/>
      <c r="I13" s="5">
        <v>10.171632576853792</v>
      </c>
      <c r="J13" s="5"/>
      <c r="L13" s="5">
        <v>0.19595103796601407</v>
      </c>
      <c r="M13" s="5"/>
      <c r="N13" s="5">
        <v>3.7226050563344799</v>
      </c>
      <c r="O13" s="5">
        <v>9.6629906400591565</v>
      </c>
      <c r="P13" s="8">
        <v>5.000592903366196E-2</v>
      </c>
      <c r="R13" s="6">
        <v>5.2044652592842647E-2</v>
      </c>
      <c r="S13" s="6">
        <v>8.0392886745346923E-3</v>
      </c>
      <c r="T13"/>
      <c r="U13" s="5"/>
      <c r="V13" s="5">
        <f>(N13/12.0107)/(R13/30.9738)</f>
        <v>184.45779778391045</v>
      </c>
      <c r="W13" s="5">
        <f>(G13/14.0067)/(R13/30.9738)</f>
        <v>19.089100326685323</v>
      </c>
    </row>
    <row r="14" spans="1:23" ht="16">
      <c r="A14" s="9">
        <v>44404</v>
      </c>
      <c r="B14" s="1">
        <v>18</v>
      </c>
      <c r="C14" s="1" t="s">
        <v>40</v>
      </c>
      <c r="D14" s="1">
        <v>150</v>
      </c>
      <c r="E14" s="5">
        <v>3.3246340391413614</v>
      </c>
      <c r="F14" s="5"/>
      <c r="G14" s="5">
        <v>0.34834974847872713</v>
      </c>
      <c r="H14" s="5"/>
      <c r="I14" s="5">
        <v>11.130017655512077</v>
      </c>
      <c r="J14" s="5"/>
      <c r="L14" s="5">
        <v>0.12501580819415936</v>
      </c>
      <c r="M14" s="5"/>
      <c r="N14" s="5">
        <v>3.1996182309472019</v>
      </c>
      <c r="O14" s="5">
        <v>10.711496959388043</v>
      </c>
      <c r="P14" s="8">
        <v>3.7602878007724015E-2</v>
      </c>
      <c r="R14" s="6">
        <v>6.244235746803857E-2</v>
      </c>
      <c r="S14" s="6">
        <v>7.4007692406074825E-3</v>
      </c>
      <c r="T14"/>
      <c r="U14" s="5"/>
      <c r="V14" s="5">
        <f>(N14/12.0107)/(R14/30.9738)</f>
        <v>132.14326763266024</v>
      </c>
      <c r="W14" s="5">
        <f>(G14/14.0067)/(R14/30.9738)</f>
        <v>12.336582658210428</v>
      </c>
    </row>
    <row r="15" spans="1:23" ht="16">
      <c r="A15" s="9">
        <v>44404</v>
      </c>
      <c r="B15" s="1">
        <v>20</v>
      </c>
      <c r="C15" s="1" t="s">
        <v>39</v>
      </c>
      <c r="D15" s="1">
        <v>150</v>
      </c>
      <c r="E15" s="5">
        <v>6.224973614532872</v>
      </c>
      <c r="F15" s="5"/>
      <c r="G15" s="5">
        <v>0.67462053278924194</v>
      </c>
      <c r="H15" s="5"/>
      <c r="I15" s="5">
        <v>10.760822485180714</v>
      </c>
      <c r="J15" s="5"/>
      <c r="L15" s="5">
        <v>0.89794265372696547</v>
      </c>
      <c r="M15" s="5"/>
      <c r="N15" s="5">
        <v>5.3270309608059065</v>
      </c>
      <c r="O15" s="5">
        <v>9.2085907655040895</v>
      </c>
      <c r="P15" s="8">
        <v>0.14424842727535769</v>
      </c>
      <c r="R15" s="6">
        <v>8.6557339782074944E-2</v>
      </c>
      <c r="S15" s="6">
        <v>8.2620143689524882E-3</v>
      </c>
      <c r="T15"/>
      <c r="U15" s="5"/>
      <c r="V15" s="5">
        <f>(N15/12.0107)/(R15/30.9738)</f>
        <v>158.711169084896</v>
      </c>
      <c r="W15" s="5">
        <f>(G15/14.0067)/(R15/30.9738)</f>
        <v>17.235120240052055</v>
      </c>
    </row>
    <row r="16" spans="1:23" ht="16">
      <c r="A16" s="9">
        <v>44404</v>
      </c>
      <c r="B16" s="1">
        <v>21</v>
      </c>
      <c r="C16" s="1" t="s">
        <v>38</v>
      </c>
      <c r="D16" s="1">
        <v>150</v>
      </c>
      <c r="E16" s="5">
        <v>3.6649679883155364</v>
      </c>
      <c r="F16" s="5"/>
      <c r="G16" s="5">
        <v>0.50228556233811805</v>
      </c>
      <c r="H16" s="5"/>
      <c r="I16" s="5">
        <v>8.5091660390738166</v>
      </c>
      <c r="J16" s="5"/>
      <c r="L16" s="5">
        <v>0.14385917701450013</v>
      </c>
      <c r="M16" s="5"/>
      <c r="N16" s="5">
        <v>3.521108811301036</v>
      </c>
      <c r="O16" s="5">
        <v>8.1751599502447796</v>
      </c>
      <c r="P16" s="8">
        <v>3.925250574442795E-2</v>
      </c>
      <c r="R16" s="6">
        <v>0.14010718419368445</v>
      </c>
      <c r="S16" s="6">
        <v>2.2213787190510554E-2</v>
      </c>
      <c r="T16"/>
      <c r="U16" s="5"/>
      <c r="V16" s="5">
        <f>(N16/12.0107)/(R16/30.9738)</f>
        <v>64.810476055760233</v>
      </c>
      <c r="W16" s="5">
        <f>(G16/14.0067)/(R16/30.9738)</f>
        <v>7.9277318670467949</v>
      </c>
    </row>
    <row r="17" spans="1:23" ht="16">
      <c r="A17" s="9">
        <v>44404</v>
      </c>
      <c r="B17" s="1">
        <v>22</v>
      </c>
      <c r="C17" s="1" t="s">
        <v>37</v>
      </c>
      <c r="D17" s="1">
        <v>150</v>
      </c>
      <c r="E17" s="5">
        <v>4.8120626323637659</v>
      </c>
      <c r="F17" s="5"/>
      <c r="G17" s="5">
        <v>0.59317756396432253</v>
      </c>
      <c r="H17" s="5"/>
      <c r="I17" s="5">
        <v>9.460499403919302</v>
      </c>
      <c r="J17" s="5"/>
      <c r="L17" s="5">
        <v>0.39406016879506833</v>
      </c>
      <c r="M17" s="5"/>
      <c r="N17" s="5">
        <v>4.4180024635686976</v>
      </c>
      <c r="O17" s="5">
        <v>8.6857784003061749</v>
      </c>
      <c r="P17" s="8">
        <v>8.1890074776832106E-2</v>
      </c>
      <c r="R17" s="6">
        <v>8.0958651934291664E-2</v>
      </c>
      <c r="S17" s="6">
        <v>9.8825766294774065E-3</v>
      </c>
      <c r="T17"/>
      <c r="U17" s="5"/>
      <c r="V17" s="5">
        <f>(N17/12.0107)/(R17/30.9738)</f>
        <v>140.73070265109487</v>
      </c>
      <c r="W17" s="5">
        <f>(G17/14.0067)/(R17/30.9738)</f>
        <v>16.202428402517626</v>
      </c>
    </row>
    <row r="18" spans="1:23" ht="16">
      <c r="A18" s="9">
        <v>44405</v>
      </c>
      <c r="B18" s="1">
        <v>24</v>
      </c>
      <c r="C18" s="1" t="s">
        <v>36</v>
      </c>
      <c r="D18" s="1">
        <v>150</v>
      </c>
      <c r="E18" s="5">
        <v>5.1431767020826342</v>
      </c>
      <c r="F18" s="5"/>
      <c r="G18" s="5">
        <v>0.61552801773270638</v>
      </c>
      <c r="H18" s="5"/>
      <c r="I18" s="5">
        <v>9.7443107853629503</v>
      </c>
      <c r="J18" s="5"/>
      <c r="L18" s="5">
        <v>0.27636433892207574</v>
      </c>
      <c r="M18" s="5"/>
      <c r="N18" s="5">
        <v>4.8668123631605589</v>
      </c>
      <c r="O18" s="5">
        <v>9.2207083185533598</v>
      </c>
      <c r="P18" s="8">
        <v>5.3734171491748889E-2</v>
      </c>
      <c r="R18" s="6">
        <v>5.3558031431423153E-2</v>
      </c>
      <c r="S18" s="6">
        <v>5.5667821546596576E-3</v>
      </c>
      <c r="T18"/>
      <c r="U18" s="5"/>
      <c r="V18" s="5">
        <f>(N18/12.0107)/(R18/30.9738)</f>
        <v>234.3398605610285</v>
      </c>
      <c r="W18" s="5">
        <f>(G18/14.0067)/(R18/30.9738)</f>
        <v>25.414518328218215</v>
      </c>
    </row>
    <row r="19" spans="1:23" ht="16">
      <c r="A19" s="9">
        <v>44405</v>
      </c>
      <c r="B19" s="1">
        <v>26</v>
      </c>
      <c r="C19" s="1" t="s">
        <v>35</v>
      </c>
      <c r="D19" s="1">
        <v>150</v>
      </c>
      <c r="E19" s="5">
        <v>6.9567509368932159</v>
      </c>
      <c r="F19" s="5"/>
      <c r="G19" s="5">
        <v>0.80853228683192291</v>
      </c>
      <c r="H19" s="5"/>
      <c r="I19" s="5">
        <v>10.034057733904913</v>
      </c>
      <c r="J19" s="5"/>
      <c r="L19" s="5">
        <v>0.75900002452132354</v>
      </c>
      <c r="M19" s="5"/>
      <c r="N19" s="5">
        <v>6.1977509123718928</v>
      </c>
      <c r="O19" s="5">
        <v>8.9393153555780369</v>
      </c>
      <c r="P19" s="8">
        <v>0.10910265890017358</v>
      </c>
      <c r="R19" s="6">
        <v>8.2815622896993818E-2</v>
      </c>
      <c r="S19" s="6">
        <v>2.030119095626725E-2</v>
      </c>
      <c r="T19"/>
      <c r="U19" s="5"/>
      <c r="V19" s="5">
        <f>(N19/12.0107)/(R19/30.9738)</f>
        <v>192.9958700395288</v>
      </c>
      <c r="W19" s="5">
        <f>(G19/14.0067)/(R19/30.9738)</f>
        <v>21.589558300916348</v>
      </c>
    </row>
    <row r="20" spans="1:23" ht="16">
      <c r="A20" s="9">
        <v>44406</v>
      </c>
      <c r="B20" s="1">
        <v>29</v>
      </c>
      <c r="C20" s="1" t="s">
        <v>34</v>
      </c>
      <c r="D20" s="1">
        <v>150</v>
      </c>
      <c r="E20" s="5">
        <v>2.7492083853738416</v>
      </c>
      <c r="F20" s="5"/>
      <c r="G20" s="5">
        <v>0.27282045287322526</v>
      </c>
      <c r="H20" s="5"/>
      <c r="I20" s="5">
        <v>11.751633588458498</v>
      </c>
      <c r="J20" s="5"/>
      <c r="L20" s="5">
        <v>0.35406323388574373</v>
      </c>
      <c r="M20" s="5"/>
      <c r="N20" s="5">
        <v>2.3951451514880979</v>
      </c>
      <c r="O20" s="5">
        <v>10.238171962957109</v>
      </c>
      <c r="P20" s="8">
        <v>0.12878733957360516</v>
      </c>
      <c r="R20" s="6">
        <v>3.6122972112938065E-2</v>
      </c>
      <c r="S20" s="6">
        <v>4.251094602959909E-3</v>
      </c>
      <c r="T20"/>
      <c r="U20" s="5"/>
      <c r="V20" s="5">
        <f>(N20/12.0107)/(R20/30.9738)</f>
        <v>170.99150401942831</v>
      </c>
      <c r="W20" s="5">
        <f>(G20/14.0067)/(R20/30.9738)</f>
        <v>16.701370580421518</v>
      </c>
    </row>
    <row r="21" spans="1:23" ht="16">
      <c r="A21" s="9">
        <v>44406</v>
      </c>
      <c r="B21" s="1">
        <v>30</v>
      </c>
      <c r="C21" s="1" t="s">
        <v>33</v>
      </c>
      <c r="D21" s="1">
        <v>150</v>
      </c>
      <c r="E21" s="5">
        <v>6.806816407482442</v>
      </c>
      <c r="F21" s="5"/>
      <c r="G21" s="5">
        <v>0.82312555894958483</v>
      </c>
      <c r="H21" s="5"/>
      <c r="I21" s="5">
        <v>9.6437392054994078</v>
      </c>
      <c r="J21" s="5"/>
      <c r="L21" s="5">
        <v>0.63660438319988066</v>
      </c>
      <c r="M21" s="5"/>
      <c r="N21" s="5">
        <v>6.1702120242825611</v>
      </c>
      <c r="O21" s="5">
        <v>8.7418129185043814</v>
      </c>
      <c r="P21" s="8">
        <v>9.3524541443499004E-2</v>
      </c>
      <c r="R21" s="6">
        <v>9.854158252632271E-2</v>
      </c>
      <c r="S21" s="6">
        <v>9.1358494994650697E-3</v>
      </c>
      <c r="T21"/>
      <c r="U21" s="5"/>
      <c r="V21" s="5">
        <f>(N21/12.0107)/(R21/30.9738)</f>
        <v>161.47553256123828</v>
      </c>
      <c r="W21" s="5">
        <f>(G21/14.0067)/(R21/30.9738)</f>
        <v>18.471629862889447</v>
      </c>
    </row>
    <row r="22" spans="1:23" ht="16">
      <c r="A22" s="9">
        <v>44407</v>
      </c>
      <c r="B22" s="1">
        <v>35</v>
      </c>
      <c r="C22" s="1" t="s">
        <v>32</v>
      </c>
      <c r="D22" s="1">
        <v>150</v>
      </c>
      <c r="E22" s="5">
        <v>4.9268039599444071</v>
      </c>
      <c r="F22" s="5"/>
      <c r="G22" s="5">
        <v>0.57179036097123115</v>
      </c>
      <c r="H22" s="5"/>
      <c r="I22" s="5">
        <v>10.04837789332408</v>
      </c>
      <c r="J22" s="5"/>
      <c r="L22" s="5">
        <v>0.14767014270041473</v>
      </c>
      <c r="M22" s="5"/>
      <c r="N22" s="5">
        <v>4.7791338172439923</v>
      </c>
      <c r="O22" s="5">
        <v>9.7471998051600846</v>
      </c>
      <c r="P22" s="8">
        <v>2.9972806691923055E-2</v>
      </c>
      <c r="R22" s="6">
        <v>5.7883088924332915E-2</v>
      </c>
      <c r="S22" s="6">
        <v>6.5606524100345238E-4</v>
      </c>
      <c r="T22"/>
      <c r="U22" s="5"/>
      <c r="V22" s="5">
        <f>(N22/12.0107)/(R22/30.9738)</f>
        <v>212.9235322860969</v>
      </c>
      <c r="W22" s="5">
        <f>(G22/14.0067)/(R22/30.9738)</f>
        <v>21.844584756883407</v>
      </c>
    </row>
    <row r="23" spans="1:23" ht="16">
      <c r="A23" s="9">
        <v>44408</v>
      </c>
      <c r="B23" s="1">
        <v>40</v>
      </c>
      <c r="C23" s="1" t="s">
        <v>31</v>
      </c>
      <c r="D23" s="1">
        <v>150</v>
      </c>
      <c r="E23" s="5">
        <v>17.926562469616886</v>
      </c>
      <c r="F23" s="5"/>
      <c r="G23" s="5">
        <v>2.0613273758803805</v>
      </c>
      <c r="H23" s="5"/>
      <c r="I23" s="5">
        <v>10.141858695243672</v>
      </c>
      <c r="J23" s="5"/>
      <c r="L23" s="5">
        <v>0.271674082819097</v>
      </c>
      <c r="M23" s="5"/>
      <c r="N23" s="5">
        <v>17.65488838679779</v>
      </c>
      <c r="O23" s="5">
        <v>9.9881605077757154</v>
      </c>
      <c r="P23" s="8">
        <v>1.5154834245525212E-2</v>
      </c>
      <c r="R23" s="6">
        <v>0.22913342595818154</v>
      </c>
      <c r="S23" s="6">
        <v>2.0708811838845136E-2</v>
      </c>
      <c r="T23"/>
      <c r="U23" s="5"/>
      <c r="V23" s="5">
        <f>(N23/12.0107)/(R23/30.9738)</f>
        <v>198.70221026814141</v>
      </c>
      <c r="W23" s="5">
        <f>(G23/14.0067)/(R23/30.9738)</f>
        <v>19.893774245363105</v>
      </c>
    </row>
    <row r="24" spans="1:23" ht="16">
      <c r="A24" s="9">
        <v>44409</v>
      </c>
      <c r="B24" s="1">
        <v>44</v>
      </c>
      <c r="C24" s="1" t="s">
        <v>30</v>
      </c>
      <c r="D24" s="1">
        <v>150</v>
      </c>
      <c r="E24" s="5">
        <v>2.3456364726624384</v>
      </c>
      <c r="F24" s="5"/>
      <c r="G24" s="5">
        <v>0.2748115836879082</v>
      </c>
      <c r="H24" s="5"/>
      <c r="I24" s="5">
        <v>9.9538978259153588</v>
      </c>
      <c r="J24" s="5"/>
      <c r="L24" s="5">
        <v>0.5337103953195943</v>
      </c>
      <c r="M24" s="5"/>
      <c r="N24" s="5">
        <v>1.8119260773428441</v>
      </c>
      <c r="O24" s="5">
        <v>7.6890546562445996</v>
      </c>
      <c r="P24" s="8">
        <v>0.22753329492434132</v>
      </c>
      <c r="R24" s="6">
        <v>4.0719767206678345E-2</v>
      </c>
      <c r="S24" s="6">
        <v>1.4139961769075865E-3</v>
      </c>
      <c r="T24"/>
      <c r="U24" s="5"/>
      <c r="V24" s="5">
        <f>(N24/12.0107)/(R24/30.9738)</f>
        <v>114.75228952088098</v>
      </c>
      <c r="W24" s="5">
        <f>(G24/14.0067)/(R24/30.9738)</f>
        <v>14.924108964121602</v>
      </c>
    </row>
    <row r="25" spans="1:23">
      <c r="A25" s="9">
        <v>44410</v>
      </c>
      <c r="B25" s="1">
        <v>48</v>
      </c>
      <c r="C25" s="1" t="s">
        <v>29</v>
      </c>
      <c r="D25" s="1">
        <v>150</v>
      </c>
      <c r="E25" s="5">
        <v>3.9976452232482709</v>
      </c>
      <c r="F25" s="5">
        <v>0.24572860983264858</v>
      </c>
      <c r="G25" s="5">
        <v>0.46386388958956537</v>
      </c>
      <c r="H25" s="5">
        <v>2.676538179054358E-2</v>
      </c>
      <c r="I25" s="5">
        <v>10.050350124763101</v>
      </c>
      <c r="J25" s="5">
        <v>0.25074013397529149</v>
      </c>
      <c r="L25" s="5"/>
      <c r="M25" s="5"/>
    </row>
    <row r="26" spans="1:23">
      <c r="E26" s="5"/>
      <c r="F26" s="5"/>
      <c r="G26" s="5"/>
      <c r="H26" s="5"/>
      <c r="I26" s="5"/>
      <c r="J26" s="5"/>
      <c r="L26" s="5"/>
      <c r="M26" s="5"/>
    </row>
    <row r="27" spans="1:23">
      <c r="A27" s="1" t="s">
        <v>28</v>
      </c>
      <c r="C27" s="1" t="s">
        <v>26</v>
      </c>
      <c r="E27" s="5">
        <f>AVERAGE(E6:E25)</f>
        <v>4.9921018625424347</v>
      </c>
      <c r="F27" s="5"/>
      <c r="G27" s="5">
        <f>AVERAGE(G6:G25)</f>
        <v>0.57654834131003652</v>
      </c>
      <c r="H27" s="5"/>
      <c r="I27" s="5">
        <f>AVERAGE(I6:I25)</f>
        <v>10.167369696340318</v>
      </c>
      <c r="J27" s="5"/>
      <c r="L27" s="5">
        <f>AVERAGE(L6:L25)</f>
        <v>0.34396405708341921</v>
      </c>
      <c r="M27" s="5"/>
      <c r="N27" s="5">
        <f>AVERAGE(N6:N25)</f>
        <v>4.7004776285797618</v>
      </c>
      <c r="O27" s="5">
        <f>AVERAGE(O6:O25)</f>
        <v>9.3628434097376161</v>
      </c>
      <c r="P27" s="5">
        <f>AVERAGE(P6:P25)</f>
        <v>7.905609814555789E-2</v>
      </c>
      <c r="R27" s="5">
        <f>AVERAGE(R6:R25)</f>
        <v>6.957467577010365E-2</v>
      </c>
      <c r="U27" s="5"/>
      <c r="V27" s="5">
        <f>AVERAGE(V6:V25)</f>
        <v>187.56577176322921</v>
      </c>
      <c r="W27" s="5">
        <f>AVERAGE(W6:W25)</f>
        <v>19.955733435759065</v>
      </c>
    </row>
    <row r="28" spans="1:23">
      <c r="C28" s="1" t="s">
        <v>25</v>
      </c>
      <c r="E28" s="5">
        <f>STDEV(E6:E25)</f>
        <v>3.3209634320277202</v>
      </c>
      <c r="F28" s="5"/>
      <c r="G28" s="5">
        <f>STDEV(G6:G25)</f>
        <v>0.38283639544468051</v>
      </c>
      <c r="H28" s="5"/>
      <c r="I28" s="5">
        <f>STDEV(I6:I25)</f>
        <v>1.1436022102227326</v>
      </c>
      <c r="J28" s="5"/>
      <c r="L28" s="5">
        <f>STDEV(L6:L25)</f>
        <v>0.2262922624541355</v>
      </c>
      <c r="M28" s="5"/>
      <c r="N28" s="5">
        <f>STDEV(N6:N25)</f>
        <v>3.3765270105947063</v>
      </c>
      <c r="O28" s="5">
        <f>STDEV(O6:O25)</f>
        <v>1.1457540661993351</v>
      </c>
      <c r="P28" s="5">
        <f>STDEV(P6:P25)</f>
        <v>5.3441859281970629E-2</v>
      </c>
      <c r="R28" s="5">
        <f>STDEV(R6:R25)</f>
        <v>4.7533522362925427E-2</v>
      </c>
      <c r="U28" s="5"/>
      <c r="V28" s="5">
        <f>STDEV(V6:V25)</f>
        <v>63.188858432514657</v>
      </c>
      <c r="W28" s="5">
        <f>STDEV(W6:W25)</f>
        <v>5.9247139949989602</v>
      </c>
    </row>
    <row r="29" spans="1:23">
      <c r="C29" s="1" t="s">
        <v>24</v>
      </c>
      <c r="E29" s="10">
        <f>E28/E27</f>
        <v>0.66524352336360015</v>
      </c>
      <c r="F29" s="5"/>
      <c r="G29" s="10">
        <f>G28/G27</f>
        <v>0.66401439049290722</v>
      </c>
      <c r="H29" s="5"/>
      <c r="I29" s="10">
        <f>I28/I27</f>
        <v>0.1124776854169437</v>
      </c>
      <c r="J29" s="5"/>
      <c r="L29" s="10">
        <f>L28/L27</f>
        <v>0.65789508465779734</v>
      </c>
      <c r="M29" s="5"/>
      <c r="N29" s="10">
        <f>N28/N27</f>
        <v>0.71833700261964994</v>
      </c>
      <c r="O29" s="10">
        <f>O28/O27</f>
        <v>0.12237244777667852</v>
      </c>
      <c r="P29" s="10">
        <f>P28/P27</f>
        <v>0.67599920228258181</v>
      </c>
      <c r="R29" s="10">
        <f>R28/R27</f>
        <v>0.68320149302586697</v>
      </c>
      <c r="U29" s="10"/>
      <c r="V29" s="10">
        <f>V28/V27</f>
        <v>0.33688907010326036</v>
      </c>
      <c r="W29" s="10">
        <f>W28/W27</f>
        <v>0.29689282100663617</v>
      </c>
    </row>
    <row r="30" spans="1:23">
      <c r="E30" s="5"/>
      <c r="F30" s="5"/>
      <c r="G30" s="5"/>
      <c r="H30" s="5"/>
      <c r="I30" s="5"/>
      <c r="J30" s="5"/>
      <c r="L30" s="5"/>
      <c r="M30" s="5"/>
      <c r="N30" s="5"/>
      <c r="O30" s="5"/>
      <c r="P30" s="5"/>
    </row>
    <row r="31" spans="1:23">
      <c r="A31" s="1" t="s">
        <v>27</v>
      </c>
      <c r="C31" s="1" t="s">
        <v>26</v>
      </c>
      <c r="E31" s="5">
        <f>AVERAGE(E6:E22,E24:E25)</f>
        <v>4.3113407779595692</v>
      </c>
      <c r="F31" s="5"/>
      <c r="G31" s="5">
        <f>AVERAGE(G6:G22,G24:G25)</f>
        <v>0.49840207633264993</v>
      </c>
      <c r="H31" s="5"/>
      <c r="I31" s="5">
        <f>AVERAGE(I6:I22,I24:I25)</f>
        <v>10.168712380608561</v>
      </c>
      <c r="J31" s="5"/>
      <c r="L31" s="5">
        <f>AVERAGE(L6:L22,L24:L25)</f>
        <v>0.34798016676477039</v>
      </c>
      <c r="M31" s="5"/>
      <c r="N31" s="5">
        <f>AVERAGE(N6:N22,N24:N25)</f>
        <v>3.9807881420120932</v>
      </c>
      <c r="O31" s="5">
        <f>AVERAGE(O6:O22,O24:O25)</f>
        <v>9.3281035709577225</v>
      </c>
      <c r="P31" s="5">
        <f>AVERAGE(P6:P22,P24:P25)</f>
        <v>8.2606168362226381E-2</v>
      </c>
    </row>
    <row r="32" spans="1:23">
      <c r="C32" s="1" t="s">
        <v>25</v>
      </c>
      <c r="E32" s="5">
        <f>STDEV(E6:E22,E24:E25)</f>
        <v>1.3630361451373139</v>
      </c>
      <c r="F32" s="5"/>
      <c r="G32" s="5">
        <f>STDEV(G6:G22,G24:G25)</f>
        <v>0.16057391695214818</v>
      </c>
      <c r="H32" s="5"/>
      <c r="I32" s="5">
        <f>STDEV(I6:I22,I24:I25)</f>
        <v>1.1749233834336061</v>
      </c>
      <c r="J32" s="5"/>
      <c r="L32" s="5">
        <f>STDEV(L6:L22,L24:L25)</f>
        <v>0.23215502173615654</v>
      </c>
      <c r="M32" s="5"/>
      <c r="N32" s="5">
        <f>STDEV(N6:N22,N24:N25)</f>
        <v>1.2851393249934286</v>
      </c>
      <c r="O32" s="5">
        <f>STDEV(O6:O22,O24:O25)</f>
        <v>1.1686291102763722</v>
      </c>
      <c r="P32" s="5">
        <f>STDEV(P6:P22,P24:P25)</f>
        <v>5.2635459039706477E-2</v>
      </c>
    </row>
    <row r="33" spans="1:24">
      <c r="C33" s="1" t="s">
        <v>24</v>
      </c>
      <c r="E33" s="10">
        <f>E32/E31</f>
        <v>0.3161513355904097</v>
      </c>
      <c r="F33" s="5"/>
      <c r="G33" s="10">
        <f>G32/G31</f>
        <v>0.3221774638935811</v>
      </c>
      <c r="H33" s="5"/>
      <c r="I33" s="10">
        <f>I32/I31</f>
        <v>0.11554298513488796</v>
      </c>
      <c r="J33" s="5"/>
      <c r="L33" s="10">
        <f>L32/L31</f>
        <v>0.66715015368416097</v>
      </c>
      <c r="M33" s="5"/>
      <c r="N33" s="10">
        <f>N32/N31</f>
        <v>0.32283539820429974</v>
      </c>
      <c r="O33" s="10">
        <f>O32/O31</f>
        <v>0.12528046042657609</v>
      </c>
      <c r="P33" s="10">
        <f>P32/P31</f>
        <v>0.63718557685548438</v>
      </c>
    </row>
    <row r="36" spans="1:24">
      <c r="A36" s="15" t="s">
        <v>22</v>
      </c>
    </row>
    <row r="37" spans="1:24">
      <c r="A37" s="15" t="s">
        <v>23</v>
      </c>
      <c r="C37" s="15" t="s">
        <v>22</v>
      </c>
    </row>
    <row r="38" spans="1:24">
      <c r="A38" s="15" t="s">
        <v>21</v>
      </c>
      <c r="E38" s="14" t="s">
        <v>53</v>
      </c>
      <c r="G38" s="14" t="s">
        <v>52</v>
      </c>
      <c r="I38" s="12" t="s">
        <v>18</v>
      </c>
      <c r="L38" s="14" t="s">
        <v>17</v>
      </c>
      <c r="N38" s="14" t="s">
        <v>16</v>
      </c>
      <c r="O38" s="12" t="s">
        <v>15</v>
      </c>
      <c r="P38" s="14" t="s">
        <v>51</v>
      </c>
      <c r="R38" s="14" t="s">
        <v>14</v>
      </c>
      <c r="V38" s="12" t="s">
        <v>12</v>
      </c>
      <c r="W38" s="12" t="s">
        <v>11</v>
      </c>
    </row>
    <row r="39" spans="1:24">
      <c r="C39" s="15" t="s">
        <v>50</v>
      </c>
      <c r="D39" s="15" t="s">
        <v>19</v>
      </c>
      <c r="E39" s="14" t="s">
        <v>20</v>
      </c>
      <c r="F39" s="13" t="s">
        <v>25</v>
      </c>
      <c r="G39" s="14" t="s">
        <v>20</v>
      </c>
      <c r="H39" s="13" t="s">
        <v>25</v>
      </c>
      <c r="I39" s="12" t="s">
        <v>49</v>
      </c>
      <c r="J39" s="13" t="s">
        <v>25</v>
      </c>
      <c r="L39" s="14" t="s">
        <v>20</v>
      </c>
      <c r="M39" s="13" t="s">
        <v>25</v>
      </c>
      <c r="N39" s="14" t="s">
        <v>20</v>
      </c>
      <c r="O39" s="12" t="s">
        <v>49</v>
      </c>
      <c r="R39" s="14" t="s">
        <v>20</v>
      </c>
      <c r="S39" s="13" t="s">
        <v>25</v>
      </c>
      <c r="U39" s="11"/>
      <c r="V39" s="12" t="s">
        <v>49</v>
      </c>
      <c r="W39" s="12" t="s">
        <v>49</v>
      </c>
    </row>
    <row r="40" spans="1:24">
      <c r="A40" s="9">
        <v>44401</v>
      </c>
      <c r="C40" s="1" t="s">
        <v>10</v>
      </c>
      <c r="D40" s="1">
        <v>150</v>
      </c>
      <c r="E40" s="5">
        <v>48.799041373087825</v>
      </c>
      <c r="F40" s="5">
        <v>2.1796976912092867</v>
      </c>
      <c r="G40" s="5">
        <v>8.3547108808763273</v>
      </c>
      <c r="H40" s="5">
        <v>0.28297522954195742</v>
      </c>
      <c r="I40" s="5">
        <v>6.8103142265338628</v>
      </c>
      <c r="J40" s="5">
        <v>0.11839136479646695</v>
      </c>
      <c r="K40" s="10"/>
      <c r="L40" s="5">
        <v>0.1807060958917325</v>
      </c>
      <c r="M40" s="5">
        <v>3.2467065331989169E-2</v>
      </c>
      <c r="N40" s="5">
        <v>48.618335277196095</v>
      </c>
      <c r="O40" s="5">
        <v>6.7863486244931064</v>
      </c>
      <c r="P40" s="10">
        <v>3.7030665112899141E-3</v>
      </c>
      <c r="Q40" s="10"/>
      <c r="R40" s="6">
        <v>0.61119111326971343</v>
      </c>
      <c r="S40" s="6">
        <v>6.6785490179968335E-2</v>
      </c>
      <c r="V40" s="5">
        <f>(N40/12.0107)/(R40/30.9738)</f>
        <v>205.13946739339241</v>
      </c>
      <c r="W40" s="5">
        <f>(G40/14.0067)/(R40/30.9738)</f>
        <v>30.228253622722622</v>
      </c>
    </row>
    <row r="41" spans="1:24">
      <c r="A41" s="9">
        <v>44402</v>
      </c>
      <c r="C41" s="1" t="s">
        <v>9</v>
      </c>
      <c r="D41" s="1">
        <v>150</v>
      </c>
      <c r="E41" s="5">
        <v>53.714027937986238</v>
      </c>
      <c r="F41" s="5">
        <v>1.6520976898521089</v>
      </c>
      <c r="G41" s="5">
        <v>9.3436775648370247</v>
      </c>
      <c r="H41" s="5">
        <v>0.28689439307835746</v>
      </c>
      <c r="I41" s="5">
        <v>6.7043796311900694</v>
      </c>
      <c r="J41" s="5">
        <v>8.489807890400751E-2</v>
      </c>
      <c r="K41" s="10"/>
      <c r="L41" s="5">
        <v>0.47143014109372833</v>
      </c>
      <c r="M41" s="5">
        <v>0.15618940471937465</v>
      </c>
      <c r="N41" s="5">
        <v>53.242597796892511</v>
      </c>
      <c r="O41" s="5">
        <v>6.6452129315318462</v>
      </c>
      <c r="P41" s="10">
        <v>8.7766670866314938E-3</v>
      </c>
      <c r="Q41" s="10"/>
      <c r="R41" s="6">
        <v>0.73025297947687029</v>
      </c>
      <c r="S41" s="6">
        <v>5.0735119224451411E-2</v>
      </c>
      <c r="V41" s="5">
        <f>(N41/12.0107)/(R41/30.9738)</f>
        <v>188.0234728744324</v>
      </c>
      <c r="W41" s="5">
        <f>(G41/14.0067)/(R41/30.9738)</f>
        <v>28.294574577475498</v>
      </c>
    </row>
    <row r="42" spans="1:24">
      <c r="A42" s="9">
        <v>44403</v>
      </c>
      <c r="C42" s="1" t="s">
        <v>8</v>
      </c>
      <c r="D42" s="1">
        <v>150</v>
      </c>
      <c r="E42" s="5">
        <v>54.643432531789074</v>
      </c>
      <c r="F42" s="5">
        <v>0.4107867031797498</v>
      </c>
      <c r="G42" s="5">
        <v>11.577129590465821</v>
      </c>
      <c r="H42" s="5">
        <v>0.36509108777474258</v>
      </c>
      <c r="I42" s="5">
        <v>5.5084970793567365</v>
      </c>
      <c r="J42" s="5">
        <v>0.20099266889015097</v>
      </c>
      <c r="K42" s="10"/>
      <c r="L42" s="5">
        <v>0.40912563447255107</v>
      </c>
      <c r="M42" s="5">
        <v>0.17258698815206869</v>
      </c>
      <c r="N42" s="5">
        <v>54.234306897316522</v>
      </c>
      <c r="O42" s="5">
        <v>5.4631195854972399</v>
      </c>
      <c r="P42" s="10">
        <v>7.4871876731854338E-3</v>
      </c>
      <c r="Q42" s="10"/>
      <c r="R42" s="6"/>
      <c r="S42" s="6"/>
      <c r="T42" s="10"/>
      <c r="V42" s="5"/>
      <c r="W42" s="5"/>
      <c r="X42" s="1" t="s">
        <v>6</v>
      </c>
    </row>
    <row r="43" spans="1:24">
      <c r="A43" s="9">
        <v>44404</v>
      </c>
      <c r="C43" s="1" t="s">
        <v>7</v>
      </c>
      <c r="D43" s="1">
        <v>150</v>
      </c>
      <c r="E43" s="5">
        <v>56.283823901479558</v>
      </c>
      <c r="F43" s="5">
        <v>4.669647634549511</v>
      </c>
      <c r="G43" s="5">
        <v>10.681939359035427</v>
      </c>
      <c r="H43" s="5">
        <v>0.58121265863252292</v>
      </c>
      <c r="I43" s="5">
        <v>6.1392422039376306</v>
      </c>
      <c r="J43" s="5">
        <v>0.2148167640065114</v>
      </c>
      <c r="K43" s="10"/>
      <c r="L43" s="5">
        <v>0.4351394023521859</v>
      </c>
      <c r="M43" s="5">
        <v>0.1301722134713191</v>
      </c>
      <c r="N43" s="5">
        <v>55.848684499127373</v>
      </c>
      <c r="O43" s="5">
        <v>6.0971986835599097</v>
      </c>
      <c r="P43" s="10">
        <v>7.7311627424935352E-3</v>
      </c>
      <c r="Q43" s="10"/>
      <c r="R43" s="6"/>
      <c r="S43" s="6"/>
      <c r="T43" s="10"/>
      <c r="V43" s="5"/>
      <c r="W43" s="5"/>
      <c r="X43" s="1" t="s">
        <v>6</v>
      </c>
    </row>
    <row r="44" spans="1:24">
      <c r="A44" s="9">
        <v>44405</v>
      </c>
      <c r="C44" s="1" t="s">
        <v>5</v>
      </c>
      <c r="D44" s="1">
        <v>150</v>
      </c>
      <c r="E44" s="5">
        <v>47.27379016145381</v>
      </c>
      <c r="F44" s="5">
        <v>1.1987030736671451</v>
      </c>
      <c r="G44" s="5">
        <v>7.2750871228312661</v>
      </c>
      <c r="H44" s="5">
        <v>0.27858890680789639</v>
      </c>
      <c r="I44" s="5">
        <v>7.5803698036329861</v>
      </c>
      <c r="J44" s="5">
        <v>9.6460501740266033E-2</v>
      </c>
      <c r="K44" s="10"/>
      <c r="L44" s="5">
        <v>0.51303559252917685</v>
      </c>
      <c r="M44" s="5">
        <v>0.38955300038697077</v>
      </c>
      <c r="N44" s="5">
        <v>46.760754568924632</v>
      </c>
      <c r="O44" s="5">
        <v>7.4956762350655417</v>
      </c>
      <c r="P44" s="10">
        <v>1.0852431987725342E-2</v>
      </c>
      <c r="Q44" s="10"/>
      <c r="R44" s="6">
        <v>0.75331940257789831</v>
      </c>
      <c r="S44" s="6">
        <v>3.9592357791223824E-2</v>
      </c>
      <c r="T44" s="10"/>
      <c r="V44" s="5">
        <f>(N44/12.0107)/(R44/30.9738)</f>
        <v>160.07684928119667</v>
      </c>
      <c r="W44" s="5">
        <f>(G44/14.0067)/(R44/30.9738)</f>
        <v>21.355891618202609</v>
      </c>
    </row>
    <row r="45" spans="1:24">
      <c r="A45" s="9">
        <v>44406</v>
      </c>
      <c r="C45" s="1" t="s">
        <v>4</v>
      </c>
      <c r="D45" s="1">
        <v>150</v>
      </c>
      <c r="E45" s="5">
        <v>48.677906457349671</v>
      </c>
      <c r="F45" s="5">
        <v>1.0947644656045619</v>
      </c>
      <c r="G45" s="5">
        <v>7.3484928750338314</v>
      </c>
      <c r="H45" s="5">
        <v>7.8126870156800921E-2</v>
      </c>
      <c r="I45" s="5">
        <v>7.7256557119822382</v>
      </c>
      <c r="J45" s="5">
        <v>0.19285365127005386</v>
      </c>
      <c r="K45" s="10"/>
      <c r="L45" s="5">
        <v>0.18673136487562705</v>
      </c>
      <c r="M45" s="5">
        <v>7.230998293406915E-2</v>
      </c>
      <c r="N45" s="5">
        <v>48.491175092474045</v>
      </c>
      <c r="O45" s="5">
        <v>7.6954131053598029</v>
      </c>
      <c r="P45" s="10">
        <v>3.8360598979176779E-3</v>
      </c>
      <c r="Q45" s="10"/>
      <c r="R45" s="6">
        <v>0.83944292135521148</v>
      </c>
      <c r="S45" s="6">
        <v>7.893461427093014E-2</v>
      </c>
      <c r="T45" s="10"/>
      <c r="V45" s="5">
        <f>(N45/12.0107)/(R45/30.9738)</f>
        <v>148.96961920974354</v>
      </c>
      <c r="W45" s="5">
        <f>(G45/14.0067)/(R45/30.9738)</f>
        <v>19.35823550602985</v>
      </c>
    </row>
    <row r="46" spans="1:24">
      <c r="A46" s="9">
        <v>44407</v>
      </c>
      <c r="C46" s="1" t="s">
        <v>3</v>
      </c>
      <c r="D46" s="1">
        <v>150</v>
      </c>
      <c r="E46" s="5">
        <v>44.372262018068675</v>
      </c>
      <c r="F46" s="5">
        <v>1.2339632121963393</v>
      </c>
      <c r="G46" s="5">
        <v>7.0032274809281931</v>
      </c>
      <c r="H46" s="5">
        <v>0.16567587322640176</v>
      </c>
      <c r="I46" s="5">
        <v>7.3913466392061276</v>
      </c>
      <c r="J46" s="5">
        <v>0.25575783198339763</v>
      </c>
      <c r="K46" s="10"/>
      <c r="L46" s="5">
        <v>0.20115852975606438</v>
      </c>
      <c r="M46" s="5">
        <v>6.3132332383203316E-2</v>
      </c>
      <c r="N46" s="5">
        <v>44.17110348831261</v>
      </c>
      <c r="O46" s="5">
        <v>7.355420790907286</v>
      </c>
      <c r="P46" s="10">
        <v>4.5334296834845002E-3</v>
      </c>
      <c r="Q46" s="10"/>
      <c r="R46" s="6">
        <v>0.73073924691111269</v>
      </c>
      <c r="S46" s="6">
        <v>6.6088815496104528E-2</v>
      </c>
      <c r="T46" s="10"/>
      <c r="V46" s="5">
        <f>(N46/12.0107)/(R46/30.9738)</f>
        <v>155.88415963683619</v>
      </c>
      <c r="W46" s="5">
        <f>(G46/14.0067)/(R46/30.9738)</f>
        <v>21.193098813536132</v>
      </c>
    </row>
    <row r="47" spans="1:24">
      <c r="A47" s="9">
        <v>44408</v>
      </c>
      <c r="C47" s="1" t="s">
        <v>2</v>
      </c>
      <c r="D47" s="1">
        <v>150</v>
      </c>
      <c r="E47" s="5">
        <v>46.284955428708372</v>
      </c>
      <c r="F47" s="5">
        <v>1.0889223635978074</v>
      </c>
      <c r="G47" s="5">
        <v>7.6598393829640754</v>
      </c>
      <c r="H47" s="5">
        <v>0.33538869627571188</v>
      </c>
      <c r="I47" s="5">
        <v>7.0509914734785388</v>
      </c>
      <c r="J47" s="5">
        <v>0.14892300489528262</v>
      </c>
      <c r="K47" s="10"/>
      <c r="L47" s="5">
        <v>0.52038760273285822</v>
      </c>
      <c r="M47" s="5">
        <v>0.21682658353358306</v>
      </c>
      <c r="N47" s="5">
        <v>45.764567825975512</v>
      </c>
      <c r="O47" s="5">
        <v>6.9675037293228659</v>
      </c>
      <c r="P47" s="10">
        <v>1.1243126366069403E-2</v>
      </c>
      <c r="Q47" s="10"/>
      <c r="R47" s="6">
        <v>0.75926516014532253</v>
      </c>
      <c r="S47" s="6">
        <v>7.6342345649050306E-2</v>
      </c>
      <c r="T47" s="10"/>
      <c r="V47" s="5">
        <f>(N47/12.0107)/(R47/30.9738)</f>
        <v>155.43974089298831</v>
      </c>
      <c r="W47" s="5">
        <f>(G47/14.0067)/(R47/30.9738)</f>
        <v>22.309244017885103</v>
      </c>
    </row>
    <row r="48" spans="1:24">
      <c r="A48" s="9">
        <v>44409</v>
      </c>
      <c r="C48" s="1" t="s">
        <v>1</v>
      </c>
      <c r="D48" s="1">
        <v>150</v>
      </c>
      <c r="E48" s="5">
        <v>50.472544399723013</v>
      </c>
      <c r="F48" s="5">
        <v>1.1418441714776564</v>
      </c>
      <c r="G48" s="5">
        <v>7.5665165600788145</v>
      </c>
      <c r="H48" s="5">
        <v>0.18100713287421297</v>
      </c>
      <c r="I48" s="5">
        <v>7.7792501344686658</v>
      </c>
      <c r="J48" s="5">
        <v>3.1607927537499372E-2</v>
      </c>
      <c r="K48" s="10"/>
      <c r="L48" s="5">
        <v>0.43208788810342086</v>
      </c>
      <c r="M48" s="5">
        <v>0.14055814315911794</v>
      </c>
      <c r="N48" s="5">
        <v>50.040456511619595</v>
      </c>
      <c r="O48" s="5">
        <v>7.712457495921532</v>
      </c>
      <c r="P48" s="10">
        <v>8.5608501263865766E-3</v>
      </c>
      <c r="Q48" s="10"/>
      <c r="R48" s="6">
        <v>0.79459128543992197</v>
      </c>
      <c r="S48" s="6">
        <v>3.14504536175364E-2</v>
      </c>
      <c r="T48" s="5"/>
      <c r="V48" s="5">
        <f>(N48/12.0107)/(R48/30.9738)</f>
        <v>162.40658550919161</v>
      </c>
      <c r="W48" s="5">
        <f>(G48/14.0067)/(R48/30.9738)</f>
        <v>21.057696019080137</v>
      </c>
    </row>
    <row r="49" spans="1:23">
      <c r="A49" s="9">
        <v>44410</v>
      </c>
      <c r="C49" s="1" t="s">
        <v>0</v>
      </c>
      <c r="D49" s="1">
        <v>150</v>
      </c>
      <c r="E49" s="5">
        <v>44.08829340313207</v>
      </c>
      <c r="F49" s="5">
        <v>0.7117851904176401</v>
      </c>
      <c r="G49" s="5">
        <v>6.6971656553508225</v>
      </c>
      <c r="H49" s="5">
        <v>8.8416764158987499E-2</v>
      </c>
      <c r="I49" s="5">
        <v>7.6776048146263287</v>
      </c>
      <c r="J49" s="5">
        <v>0.1260853198807485</v>
      </c>
      <c r="K49" s="10"/>
      <c r="L49" s="5">
        <v>0.31093821858250764</v>
      </c>
      <c r="M49" s="5">
        <v>2.7681009048688438E-2</v>
      </c>
      <c r="N49" s="5">
        <v>43.777355184549563</v>
      </c>
      <c r="O49" s="5">
        <v>7.6230011647655109</v>
      </c>
      <c r="P49" s="10">
        <v>7.0526254155353248E-3</v>
      </c>
      <c r="Q49" s="10"/>
      <c r="R49" s="6">
        <v>0.70132705637490078</v>
      </c>
      <c r="S49" s="6">
        <v>2.0225988994105108E-2</v>
      </c>
      <c r="T49" s="5"/>
      <c r="V49" s="5">
        <f>(N49/12.0107)/(R49/30.9738)</f>
        <v>160.97376305725646</v>
      </c>
      <c r="W49" s="5">
        <f>(G49/14.0067)/(R49/30.9738)</f>
        <v>21.116848807697661</v>
      </c>
    </row>
    <row r="50" spans="1:23">
      <c r="G50" s="5"/>
      <c r="N50" s="5"/>
      <c r="R50" s="5"/>
    </row>
    <row r="52" spans="1:23">
      <c r="A52" s="9"/>
      <c r="B52" s="5"/>
      <c r="C52" s="5"/>
      <c r="E52" s="5"/>
      <c r="F52" s="5"/>
      <c r="G52" s="5"/>
      <c r="H52" s="5"/>
      <c r="I52" s="5"/>
      <c r="J52" s="5"/>
      <c r="L52" s="8"/>
      <c r="M52" s="8"/>
      <c r="N52" s="5"/>
      <c r="O52" s="5"/>
      <c r="P52" s="7"/>
      <c r="R52" s="6"/>
      <c r="S52" s="5"/>
      <c r="V52" s="5" t="e">
        <f>(N52/12.0107)/(R52/30.9738)</f>
        <v>#DIV/0!</v>
      </c>
      <c r="W52" s="5" t="e">
        <f>(G52/14.0067)/(R52/30.9738)</f>
        <v>#DIV/0!</v>
      </c>
    </row>
    <row r="55" spans="1:23">
      <c r="A55" s="9"/>
      <c r="B55" s="5"/>
      <c r="C55" s="5"/>
      <c r="E55" s="5"/>
      <c r="F55" s="5"/>
      <c r="G55" s="5"/>
      <c r="H55" s="5"/>
      <c r="I55" s="5"/>
      <c r="J55" s="5"/>
      <c r="L55" s="8"/>
      <c r="M55" s="8"/>
      <c r="N55" s="5"/>
      <c r="O55" s="5"/>
      <c r="P55" s="7"/>
      <c r="R55" s="6"/>
      <c r="S55" s="5"/>
      <c r="V55" s="5" t="e">
        <f>(N55/12.0107)/(R55/30.9738)</f>
        <v>#DIV/0!</v>
      </c>
      <c r="W55" s="5" t="e">
        <f>(G55/14.0067)/(R55/30.9738)</f>
        <v>#DIV/0!</v>
      </c>
    </row>
    <row r="121" spans="4:22" customFormat="1" ht="16"/>
    <row r="122" spans="4:22" customFormat="1" ht="16"/>
    <row r="123" spans="4:22" customFormat="1" ht="16"/>
    <row r="124" spans="4:22" customFormat="1" ht="16"/>
    <row r="125" spans="4:22" customFormat="1" ht="16">
      <c r="D125" s="2"/>
      <c r="E125" s="2"/>
      <c r="F125" s="2"/>
      <c r="G125" s="2"/>
      <c r="H125" s="2"/>
      <c r="I125" s="2"/>
      <c r="K125" s="2"/>
      <c r="L125" s="2"/>
      <c r="M125" s="2"/>
      <c r="N125" s="2"/>
      <c r="O125" s="4"/>
      <c r="Q125" s="3"/>
      <c r="R125" s="3"/>
      <c r="S125" s="3"/>
      <c r="T125" s="2"/>
      <c r="U125" s="2"/>
      <c r="V125" s="2"/>
    </row>
    <row r="126" spans="4:22" customFormat="1" ht="16">
      <c r="D126" s="2"/>
      <c r="E126" s="2"/>
      <c r="F126" s="2"/>
      <c r="G126" s="2"/>
      <c r="H126" s="2"/>
      <c r="I126" s="2"/>
      <c r="K126" s="2"/>
      <c r="L126" s="2"/>
      <c r="M126" s="2"/>
      <c r="N126" s="2"/>
      <c r="O126" s="4"/>
      <c r="Q126" s="3"/>
      <c r="R126" s="3"/>
      <c r="S126" s="3"/>
      <c r="T126" s="2"/>
      <c r="U126" s="2"/>
      <c r="V126" s="2"/>
    </row>
    <row r="127" spans="4:22" customFormat="1" ht="16">
      <c r="D127" s="2"/>
      <c r="E127" s="2"/>
      <c r="F127" s="2"/>
      <c r="G127" s="2"/>
      <c r="H127" s="2"/>
      <c r="I127" s="2"/>
      <c r="K127" s="2"/>
      <c r="L127" s="2"/>
      <c r="M127" s="2"/>
      <c r="N127" s="2"/>
      <c r="O127" s="4"/>
      <c r="Q127" s="3"/>
      <c r="R127" s="3"/>
      <c r="S127" s="3"/>
      <c r="T127" s="2"/>
      <c r="U127" s="2"/>
      <c r="V127" s="2"/>
    </row>
    <row r="128" spans="4:22" customFormat="1" ht="16">
      <c r="D128" s="2"/>
      <c r="E128" s="2"/>
      <c r="F128" s="2"/>
      <c r="G128" s="2"/>
      <c r="H128" s="2"/>
      <c r="I128" s="2"/>
      <c r="K128" s="2"/>
      <c r="L128" s="2"/>
      <c r="M128" s="2"/>
      <c r="N128" s="2"/>
      <c r="O128" s="4"/>
      <c r="Q128" s="3"/>
      <c r="R128" s="3"/>
      <c r="S128" s="3"/>
      <c r="T128" s="2"/>
      <c r="U128" s="2"/>
      <c r="V128" s="2"/>
    </row>
    <row r="129" spans="4:22" customFormat="1" ht="16">
      <c r="D129" s="2"/>
      <c r="E129" s="2"/>
      <c r="F129" s="2"/>
      <c r="G129" s="2"/>
      <c r="H129" s="2"/>
      <c r="I129" s="2"/>
      <c r="K129" s="3"/>
      <c r="L129" s="2"/>
      <c r="M129" s="2"/>
      <c r="N129" s="2"/>
      <c r="O129" s="4"/>
      <c r="Q129" s="3"/>
      <c r="R129" s="3"/>
      <c r="S129" s="3"/>
      <c r="T129" s="2"/>
      <c r="U129" s="2"/>
      <c r="V129" s="2"/>
    </row>
    <row r="130" spans="4:22" customFormat="1" ht="16">
      <c r="D130" s="2"/>
      <c r="E130" s="2"/>
      <c r="F130" s="2"/>
      <c r="G130" s="2"/>
      <c r="H130" s="2"/>
      <c r="I130" s="2"/>
      <c r="K130" s="3"/>
      <c r="L130" s="2"/>
      <c r="M130" s="2"/>
      <c r="N130" s="2"/>
      <c r="O130" s="4"/>
      <c r="Q130" s="3"/>
      <c r="R130" s="3"/>
      <c r="S130" s="3"/>
      <c r="T130" s="2"/>
      <c r="U130" s="2"/>
      <c r="V130" s="2"/>
    </row>
    <row r="131" spans="4:22" customFormat="1" ht="16">
      <c r="D131" s="2"/>
      <c r="E131" s="2"/>
      <c r="F131" s="2"/>
      <c r="G131" s="2"/>
      <c r="H131" s="2"/>
      <c r="I131" s="2"/>
      <c r="K131" s="3"/>
      <c r="L131" s="2"/>
      <c r="M131" s="2"/>
      <c r="N131" s="2"/>
      <c r="O131" s="4"/>
      <c r="Q131" s="3"/>
      <c r="R131" s="3"/>
      <c r="S131" s="3"/>
      <c r="T131" s="2"/>
      <c r="U131" s="2"/>
      <c r="V131" s="2"/>
    </row>
    <row r="132" spans="4:22" customFormat="1" ht="16">
      <c r="D132" s="2"/>
      <c r="E132" s="2"/>
      <c r="F132" s="2"/>
      <c r="G132" s="2"/>
      <c r="H132" s="2"/>
      <c r="I132" s="2"/>
      <c r="K132" s="3"/>
      <c r="L132" s="2"/>
      <c r="M132" s="2"/>
      <c r="N132" s="2"/>
      <c r="O132" s="4"/>
      <c r="Q132" s="3"/>
      <c r="R132" s="3"/>
      <c r="S132" s="3"/>
      <c r="T132" s="2"/>
      <c r="U132" s="2"/>
      <c r="V132" s="2"/>
    </row>
    <row r="133" spans="4:22" customFormat="1" ht="16">
      <c r="D133" s="2"/>
      <c r="E133" s="2"/>
      <c r="F133" s="2"/>
      <c r="G133" s="2"/>
      <c r="H133" s="2"/>
      <c r="I133" s="2"/>
      <c r="K133" s="3"/>
      <c r="L133" s="2"/>
      <c r="M133" s="2"/>
      <c r="N133" s="2"/>
      <c r="O133" s="4"/>
      <c r="Q133" s="3"/>
      <c r="R133" s="3"/>
      <c r="S133" s="3"/>
      <c r="T133" s="2"/>
      <c r="U133" s="2"/>
      <c r="V133" s="2"/>
    </row>
    <row r="134" spans="4:22" customFormat="1" ht="16">
      <c r="D134" s="2"/>
      <c r="E134" s="2"/>
      <c r="F134" s="2"/>
      <c r="G134" s="2"/>
      <c r="H134" s="2"/>
      <c r="I134" s="2"/>
      <c r="K134" s="3"/>
      <c r="L134" s="2"/>
      <c r="M134" s="2"/>
      <c r="N134" s="2"/>
      <c r="O134" s="4"/>
      <c r="Q134" s="3"/>
      <c r="R134" s="3"/>
      <c r="S134" s="3"/>
      <c r="T134" s="2"/>
      <c r="U134" s="2"/>
      <c r="V134" s="2"/>
    </row>
    <row r="135" spans="4:22" customFormat="1" ht="16">
      <c r="D135" s="2"/>
      <c r="E135" s="2"/>
      <c r="F135" s="2"/>
      <c r="G135" s="2"/>
      <c r="H135" s="2"/>
      <c r="I135" s="2"/>
      <c r="K135" s="3"/>
      <c r="L135" s="2"/>
      <c r="M135" s="2"/>
      <c r="N135" s="2"/>
      <c r="O135" s="4"/>
      <c r="Q135" s="3"/>
      <c r="R135" s="3"/>
      <c r="S135" s="3"/>
      <c r="T135" s="2"/>
      <c r="U135" s="2"/>
      <c r="V135" s="2"/>
    </row>
    <row r="136" spans="4:22" customFormat="1" ht="16">
      <c r="D136" s="2"/>
      <c r="E136" s="2"/>
      <c r="F136" s="2"/>
      <c r="G136" s="2"/>
      <c r="H136" s="2"/>
      <c r="I136" s="2"/>
      <c r="K136" s="3"/>
      <c r="L136" s="2"/>
      <c r="M136" s="2"/>
      <c r="N136" s="2"/>
      <c r="O136" s="4"/>
      <c r="Q136" s="3"/>
      <c r="R136" s="3"/>
      <c r="S136" s="3"/>
      <c r="T136" s="2"/>
      <c r="U136" s="2"/>
      <c r="V136" s="2"/>
    </row>
    <row r="137" spans="4:22" customFormat="1" ht="16">
      <c r="D137" s="2"/>
      <c r="E137" s="2"/>
      <c r="F137" s="2"/>
      <c r="G137" s="2"/>
      <c r="H137" s="2"/>
      <c r="I137" s="2"/>
      <c r="K137" s="3"/>
      <c r="L137" s="2"/>
      <c r="M137" s="2"/>
      <c r="N137" s="2"/>
      <c r="O137" s="4"/>
      <c r="Q137" s="3"/>
      <c r="R137" s="3"/>
      <c r="S137" s="3"/>
      <c r="T137" s="2"/>
      <c r="U137" s="2"/>
      <c r="V137" s="2"/>
    </row>
    <row r="138" spans="4:22" customFormat="1" ht="16">
      <c r="D138" s="2"/>
      <c r="E138" s="2"/>
      <c r="F138" s="2"/>
      <c r="G138" s="2"/>
      <c r="H138" s="2"/>
      <c r="I138" s="2"/>
      <c r="K138" s="3"/>
      <c r="L138" s="2"/>
      <c r="M138" s="2"/>
      <c r="N138" s="2"/>
      <c r="O138" s="4"/>
      <c r="Q138" s="3"/>
      <c r="R138" s="3"/>
      <c r="S138" s="3"/>
      <c r="T138" s="2"/>
      <c r="U138" s="2"/>
      <c r="V138" s="2"/>
    </row>
    <row r="139" spans="4:22" customFormat="1" ht="16">
      <c r="D139" s="2"/>
      <c r="E139" s="2"/>
      <c r="F139" s="2"/>
      <c r="G139" s="2"/>
      <c r="H139" s="2"/>
      <c r="I139" s="2"/>
      <c r="K139" s="3"/>
      <c r="L139" s="2"/>
      <c r="M139" s="2"/>
      <c r="N139" s="2"/>
      <c r="O139" s="4"/>
      <c r="Q139" s="3"/>
      <c r="R139" s="3"/>
      <c r="S139" s="3"/>
      <c r="T139" s="2"/>
      <c r="U139" s="2"/>
      <c r="V139" s="2"/>
    </row>
    <row r="140" spans="4:22" customFormat="1" ht="16">
      <c r="D140" s="2"/>
      <c r="E140" s="2"/>
      <c r="F140" s="2"/>
      <c r="G140" s="2"/>
      <c r="H140" s="2"/>
      <c r="I140" s="2"/>
      <c r="K140" s="3"/>
      <c r="L140" s="2"/>
      <c r="M140" s="2"/>
      <c r="N140" s="2"/>
      <c r="O140" s="4"/>
      <c r="Q140" s="3"/>
      <c r="R140" s="3"/>
      <c r="S140" s="3"/>
      <c r="T140" s="2"/>
      <c r="U140" s="2"/>
      <c r="V140" s="2"/>
    </row>
    <row r="141" spans="4:22" customFormat="1" ht="16">
      <c r="D141" s="2"/>
      <c r="E141" s="2"/>
      <c r="F141" s="2"/>
      <c r="G141" s="2"/>
      <c r="H141" s="2"/>
      <c r="I141" s="2"/>
      <c r="K141" s="3"/>
      <c r="L141" s="2"/>
      <c r="M141" s="2"/>
      <c r="N141" s="2"/>
      <c r="O141" s="4"/>
      <c r="Q141" s="3"/>
      <c r="R141" s="3"/>
      <c r="S141" s="3"/>
      <c r="T141" s="2"/>
      <c r="U141" s="2"/>
      <c r="V141" s="2"/>
    </row>
    <row r="142" spans="4:22" customFormat="1" ht="16">
      <c r="D142" s="2"/>
      <c r="E142" s="2"/>
      <c r="F142" s="2"/>
      <c r="G142" s="2"/>
      <c r="H142" s="2"/>
      <c r="I142" s="2"/>
      <c r="K142" s="3"/>
      <c r="L142" s="2"/>
      <c r="M142" s="2"/>
      <c r="N142" s="2"/>
      <c r="O142" s="4"/>
      <c r="Q142" s="3"/>
      <c r="R142" s="3"/>
      <c r="S142" s="3"/>
      <c r="T142" s="2"/>
      <c r="U142" s="2"/>
      <c r="V142" s="2"/>
    </row>
    <row r="143" spans="4:22" customFormat="1" ht="16">
      <c r="D143" s="2"/>
      <c r="E143" s="2"/>
      <c r="F143" s="2"/>
      <c r="G143" s="2"/>
      <c r="H143" s="2"/>
      <c r="I143" s="2"/>
      <c r="K143" s="3"/>
      <c r="L143" s="2"/>
      <c r="M143" s="2"/>
      <c r="N143" s="2"/>
      <c r="O143" s="4"/>
      <c r="Q143" s="3"/>
      <c r="R143" s="3"/>
      <c r="S143" s="3"/>
      <c r="T143" s="2"/>
      <c r="U143" s="2"/>
      <c r="V143" s="2"/>
    </row>
    <row r="144" spans="4:22" customFormat="1" ht="16">
      <c r="D144" s="2"/>
      <c r="E144" s="2"/>
      <c r="F144" s="2"/>
      <c r="G144" s="2"/>
      <c r="H144" s="2"/>
      <c r="I144" s="2"/>
      <c r="K144" s="2"/>
      <c r="L144" s="2"/>
    </row>
    <row r="145" customFormat="1" ht="16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 Variability</vt:lpstr>
      <vt:lpstr>Net Trap vs PIT a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2021-10-26T02:53:26Z</dcterms:created>
  <dcterms:modified xsi:type="dcterms:W3CDTF">2021-10-26T03:17:46Z</dcterms:modified>
</cp:coreProperties>
</file>